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6697\Desktop\נסיעות לחול\מבל\מחזור מה\מזרח\"/>
    </mc:Choice>
  </mc:AlternateContent>
  <bookViews>
    <workbookView xWindow="0" yWindow="0" windowWidth="15360" windowHeight="7785"/>
  </bookViews>
  <sheets>
    <sheet name="סה&quot;כ" sheetId="4" r:id="rId1"/>
    <sheet name="אירופה" sheetId="2" r:id="rId2"/>
    <sheet name="מזרח" sheetId="1" r:id="rId3"/>
    <sheet name="מזרחסופי" sheetId="5" r:id="rId4"/>
    <sheet name="JINSA" sheetId="3" r:id="rId5"/>
  </sheets>
  <definedNames>
    <definedName name="_xlnm.Print_Area" localSheetId="2">מזרח!$A$1:$N$91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4" i="4"/>
  <c r="B5" i="5"/>
  <c r="B4" i="5"/>
  <c r="B3" i="5"/>
  <c r="B2" i="5"/>
  <c r="B6" i="5"/>
  <c r="F56" i="5"/>
  <c r="F55" i="5"/>
  <c r="F90" i="5"/>
  <c r="F87" i="5"/>
  <c r="F113" i="5"/>
  <c r="F99" i="5"/>
  <c r="F100" i="5"/>
  <c r="F101" i="5"/>
  <c r="F102" i="5"/>
  <c r="F103" i="5"/>
  <c r="F109" i="5"/>
  <c r="F108" i="5"/>
  <c r="F107" i="5"/>
  <c r="F106" i="5"/>
  <c r="F105" i="5"/>
  <c r="F104" i="5"/>
  <c r="B104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93" i="5"/>
  <c r="F94" i="5"/>
  <c r="F110" i="5"/>
  <c r="F111" i="5"/>
  <c r="F112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95" i="5" l="1"/>
  <c r="F114" i="5"/>
  <c r="F57" i="5"/>
  <c r="F33" i="5"/>
  <c r="F83" i="1" l="1"/>
  <c r="F63" i="1"/>
  <c r="F4" i="3"/>
  <c r="H31" i="3"/>
  <c r="H20" i="1" l="1"/>
  <c r="F64" i="1" l="1"/>
  <c r="F90" i="1"/>
  <c r="F48" i="1"/>
  <c r="F36" i="1" l="1"/>
  <c r="B29" i="1"/>
  <c r="C29" i="1" s="1"/>
  <c r="F29" i="1" s="1"/>
  <c r="C30" i="1"/>
  <c r="C31" i="1"/>
  <c r="C32" i="1"/>
  <c r="F32" i="1" s="1"/>
  <c r="C33" i="1"/>
  <c r="F33" i="1" s="1"/>
  <c r="C34" i="1"/>
  <c r="F34" i="1" s="1"/>
  <c r="C35" i="1"/>
  <c r="F35" i="1" s="1"/>
  <c r="C36" i="1"/>
  <c r="C37" i="1"/>
  <c r="F37" i="1" s="1"/>
  <c r="C38" i="1"/>
  <c r="F38" i="1" s="1"/>
  <c r="C39" i="1"/>
  <c r="F39" i="1" s="1"/>
  <c r="C40" i="1"/>
  <c r="F40" i="1" s="1"/>
  <c r="C41" i="1"/>
  <c r="C42" i="1"/>
  <c r="C43" i="1"/>
  <c r="F43" i="1" s="1"/>
  <c r="C44" i="1"/>
  <c r="C45" i="1"/>
  <c r="F45" i="1" s="1"/>
  <c r="C46" i="1"/>
  <c r="C47" i="1"/>
  <c r="F47" i="1" s="1"/>
  <c r="F58" i="1"/>
  <c r="F57" i="1"/>
  <c r="C87" i="1" l="1"/>
  <c r="F87" i="1" s="1"/>
  <c r="C86" i="1"/>
  <c r="F86" i="1" s="1"/>
  <c r="F84" i="1"/>
  <c r="C85" i="1"/>
  <c r="F85" i="1" s="1"/>
  <c r="C84" i="1"/>
  <c r="F54" i="1"/>
  <c r="F77" i="1"/>
  <c r="C74" i="1"/>
  <c r="F74" i="1" s="1"/>
  <c r="C73" i="1"/>
  <c r="F73" i="1" s="1"/>
  <c r="C72" i="1"/>
  <c r="F72" i="1" s="1"/>
  <c r="C71" i="1"/>
  <c r="F71" i="1" s="1"/>
  <c r="C70" i="1"/>
  <c r="F70" i="1" s="1"/>
  <c r="C69" i="1"/>
  <c r="F69" i="1" s="1"/>
  <c r="C68" i="1"/>
  <c r="F68" i="1" s="1"/>
  <c r="F65" i="1"/>
  <c r="F67" i="1"/>
  <c r="C65" i="1"/>
  <c r="C66" i="1"/>
  <c r="F66" i="1" s="1"/>
  <c r="C67" i="1"/>
  <c r="C61" i="1"/>
  <c r="F61" i="1" s="1"/>
  <c r="B62" i="1"/>
  <c r="C62" i="1" s="1"/>
  <c r="F62" i="1" s="1"/>
  <c r="B61" i="1"/>
  <c r="B60" i="1"/>
  <c r="C60" i="1" s="1"/>
  <c r="F60" i="1" s="1"/>
  <c r="B59" i="1"/>
  <c r="C59" i="1" s="1"/>
  <c r="F59" i="1" s="1"/>
  <c r="F56" i="1"/>
  <c r="C56" i="1"/>
  <c r="C55" i="1"/>
  <c r="F55" i="1" s="1"/>
  <c r="F28" i="1"/>
  <c r="F49" i="1" s="1"/>
  <c r="B3" i="1" s="1"/>
  <c r="C5" i="4" s="1"/>
  <c r="F91" i="1" l="1"/>
  <c r="B5" i="1" s="1"/>
  <c r="C7" i="4" s="1"/>
  <c r="F79" i="1"/>
  <c r="B4" i="1" s="1"/>
  <c r="C6" i="4" s="1"/>
  <c r="F5" i="3"/>
  <c r="F7" i="3" s="1"/>
  <c r="B2" i="3" s="1"/>
  <c r="B8" i="4" s="1"/>
  <c r="C8" i="4" s="1"/>
  <c r="F6" i="3"/>
  <c r="F24" i="2"/>
  <c r="C23" i="2"/>
  <c r="C25" i="2"/>
  <c r="F25" i="2" s="1"/>
  <c r="C26" i="2"/>
  <c r="F26" i="2" s="1"/>
  <c r="F22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F6" i="2" s="1"/>
  <c r="C4" i="2"/>
  <c r="F4" i="2" s="1"/>
  <c r="F13" i="1"/>
  <c r="F22" i="1"/>
  <c r="F9" i="1"/>
  <c r="C11" i="1"/>
  <c r="F11" i="1" s="1"/>
  <c r="C12" i="1"/>
  <c r="F12" i="1" s="1"/>
  <c r="C13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10" i="1"/>
  <c r="F10" i="1" s="1"/>
  <c r="F23" i="1" l="1"/>
  <c r="B2" i="1" s="1"/>
  <c r="C4" i="4" s="1"/>
  <c r="F27" i="2"/>
  <c r="B2" i="2" s="1"/>
  <c r="B3" i="4" s="1"/>
  <c r="C3" i="4" s="1"/>
  <c r="C11" i="4" l="1"/>
  <c r="C12" i="4" s="1"/>
  <c r="E10" i="4" s="1"/>
  <c r="B6" i="1"/>
</calcChain>
</file>

<file path=xl/sharedStrings.xml><?xml version="1.0" encoding="utf-8"?>
<sst xmlns="http://schemas.openxmlformats.org/spreadsheetml/2006/main" count="388" uniqueCount="231">
  <si>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</si>
  <si>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</si>
  <si>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</si>
  <si>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</si>
  <si>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</si>
  <si>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</si>
  <si>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</si>
  <si>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</si>
  <si>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</si>
  <si>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</si>
  <si>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</si>
  <si>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</si>
  <si>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</si>
  <si>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</si>
  <si>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</si>
  <si>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</si>
  <si>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</si>
  <si>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</si>
  <si>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</si>
  <si>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</si>
  <si>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</si>
  <si>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</si>
  <si>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</si>
  <si>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</si>
  <si>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</si>
  <si>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</si>
  <si>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</si>
  <si>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</si>
  <si>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</si>
  <si>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</si>
  <si>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</si>
  <si>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</si>
  <si>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</si>
  <si>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</si>
  <si>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</si>
  <si>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</si>
  <si>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</si>
  <si>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</si>
  <si>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</si>
  <si>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</si>
  <si>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</si>
  <si>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</si>
  <si>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</si>
  <si>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</si>
  <si>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</si>
  <si>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</si>
  <si>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</si>
  <si>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</si>
  <si>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</si>
  <si>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</si>
  <si>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</si>
  <si>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</si>
  <si>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</si>
  <si>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</si>
  <si>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</si>
  <si>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</si>
  <si>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</si>
  <si>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</si>
  <si>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</si>
  <si>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</si>
  <si>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</si>
  <si>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</si>
  <si>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</si>
  <si>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</si>
  <si>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</si>
  <si>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</si>
  <si>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</si>
  <si>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</si>
  <si>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</si>
  <si>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</si>
  <si>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</si>
  <si>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</si>
  <si>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</si>
  <si>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</si>
  <si>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</si>
  <si>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</si>
  <si>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</si>
  <si>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</si>
  <si>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</si>
  <si>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</si>
  <si>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</si>
  <si>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</si>
  <si>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</si>
  <si>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</si>
  <si>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</si>
  <si>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</si>
  <si>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</si>
  <si>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</si>
  <si>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</si>
  <si>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</si>
  <si>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</si>
  <si>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</si>
  <si>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</si>
  <si>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</si>
  <si>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</si>
  <si>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</si>
  <si>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</si>
  <si>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</si>
  <si>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</si>
  <si>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</si>
  <si>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</si>
  <si>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</si>
  <si>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</si>
  <si>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</si>
  <si>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</si>
  <si>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</si>
  <si>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</si>
  <si>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</si>
  <si>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</si>
  <si>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</si>
  <si>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</si>
  <si>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</si>
  <si>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</si>
  <si>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</si>
  <si>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</si>
  <si>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</si>
  <si>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</si>
  <si>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</si>
  <si>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</si>
  <si>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</si>
  <si>
    <t xml:space="preserve">מלון הונג קונג - חדר יחיד </t>
  </si>
  <si>
    <t xml:space="preserve">מלון הונג קונג - חדר זוגי </t>
  </si>
  <si>
    <t>הערכה</t>
  </si>
  <si>
    <t>נס"ח מכללות 2018</t>
  </si>
  <si>
    <t>מב"ל לאירופה</t>
  </si>
  <si>
    <t>דולר</t>
  </si>
  <si>
    <t>שם הנסיעה</t>
  </si>
  <si>
    <t>שקל</t>
  </si>
  <si>
    <t>מב"ל לרוסיה</t>
  </si>
  <si>
    <t>מב"ל להודו</t>
  </si>
  <si>
    <t>מב"ל לסין</t>
  </si>
  <si>
    <t>מב"ל לדר"ק</t>
  </si>
  <si>
    <t>JINSA</t>
  </si>
  <si>
    <t>פו"ם אתרי קרבות</t>
  </si>
  <si>
    <t>מב"ל לארה"ב</t>
  </si>
  <si>
    <t>שער הדולר 1$=3.5 ₪</t>
  </si>
  <si>
    <t>אוטובוס יום חמישי</t>
  </si>
  <si>
    <t>מחיר ארה"ב שנה שעברה 905,000</t>
  </si>
  <si>
    <t>דלתא אמריצר</t>
  </si>
  <si>
    <t>(עידו, זיו, קובי, יהולומי, יוני ותמי) 859+ 72.59= 55895.54</t>
  </si>
  <si>
    <t>שמקה</t>
  </si>
  <si>
    <t>וסרמן</t>
  </si>
  <si>
    <t>בלכסן</t>
  </si>
  <si>
    <t>יונתן</t>
  </si>
  <si>
    <t>מרציאנו</t>
  </si>
  <si>
    <t>בלושטין</t>
  </si>
  <si>
    <t>סלע</t>
  </si>
  <si>
    <t>אביב</t>
  </si>
  <si>
    <t>אלירן</t>
  </si>
  <si>
    <t>קס</t>
  </si>
  <si>
    <t>מוטי</t>
  </si>
  <si>
    <t>איתי</t>
  </si>
  <si>
    <t>בן צור</t>
  </si>
  <si>
    <t>דימונד</t>
  </si>
  <si>
    <t>דדון</t>
  </si>
  <si>
    <t>ביטן</t>
  </si>
  <si>
    <t>נהרי</t>
  </si>
  <si>
    <t>עלויות כרטיסים פרטני:</t>
  </si>
  <si>
    <t>הערכה - 931.5</t>
  </si>
  <si>
    <t>נשאר לארה"ב</t>
  </si>
  <si>
    <t>אוטובוס יום רביעי ערב</t>
  </si>
  <si>
    <t>כל שעה נוספת מוסיפה 50 דולר</t>
  </si>
  <si>
    <t>ירד ב200</t>
  </si>
  <si>
    <t>צמצום עלויות</t>
  </si>
  <si>
    <t>ביצוע</t>
  </si>
  <si>
    <t>תכנון</t>
  </si>
  <si>
    <t>מים מינרלים</t>
  </si>
  <si>
    <t>פירות</t>
  </si>
  <si>
    <t>תות שדה</t>
  </si>
  <si>
    <t>פיצוחים ופירות יבשים</t>
  </si>
  <si>
    <t>נס קפה, תה, חלב ועוגיות</t>
  </si>
  <si>
    <t>סיור מקדים לחוטונגים</t>
  </si>
  <si>
    <t>ארוחת ערב 22.4</t>
  </si>
  <si>
    <t>טיפ לארוחת הערב 22.4</t>
  </si>
  <si>
    <t>חניה במתחם 798 יום ראשון</t>
  </si>
  <si>
    <t>תשלום לארמון הקיץ</t>
  </si>
  <si>
    <t>לאדם 30 יואן כפול 13 איש</t>
  </si>
  <si>
    <t>ארוחת צהריים 24.4</t>
  </si>
  <si>
    <t>טיפ לארוחת הצהריים 24.4</t>
  </si>
  <si>
    <t>תשלום למדריכה - 3 הדרכות (23-25.4)</t>
  </si>
  <si>
    <t>טיפ למדריכה</t>
  </si>
  <si>
    <t>טיפ למסעדה 24.4</t>
  </si>
  <si>
    <t>ארוחת ערב עם נספחים זרים 24.4</t>
  </si>
  <si>
    <t>ארוחת צהריים 25.4</t>
  </si>
  <si>
    <t>ארטיקים</t>
  </si>
  <si>
    <t>טיפ לנהג האוטובוס</t>
  </si>
  <si>
    <t>משלוח + מונית</t>
  </si>
  <si>
    <t>כרטיסי טיסה להונג קונג</t>
  </si>
  <si>
    <t>לינה בבית מלון</t>
  </si>
  <si>
    <t>ארוחות כשרות</t>
  </si>
  <si>
    <t>חברת הסעות</t>
  </si>
  <si>
    <t>חיסונים</t>
  </si>
  <si>
    <t>4500 ₪ לא נכלל בנסח</t>
  </si>
  <si>
    <t>מנות כשרות לדלהי - צהריים</t>
  </si>
  <si>
    <t>מנות כשרות לדלהי - ערב</t>
  </si>
  <si>
    <t>שינוע ארוחות</t>
  </si>
  <si>
    <t>מנות כשרות מומביי - צהריים</t>
  </si>
  <si>
    <t>מנות כשרות מומביי - ערב</t>
  </si>
  <si>
    <t>הדרכה צ'נדי צ'וק דלהי</t>
  </si>
  <si>
    <t>טיסה להודו וחזרה</t>
  </si>
  <si>
    <t>סים</t>
  </si>
  <si>
    <t>חדר דיונים מועדון קריקט</t>
  </si>
  <si>
    <t>השערה</t>
  </si>
  <si>
    <t>יום העצמאות - קבלת פנים</t>
  </si>
  <si>
    <t>חדר הרצאות + ציוד אודיו</t>
  </si>
  <si>
    <t>קייטריג כשר - ארוחת בוקר/צהריים/ערב</t>
  </si>
  <si>
    <t>בקבוקי מים מינרלים</t>
  </si>
  <si>
    <t>ארוחות צהריים / ערב (מסעדות)</t>
  </si>
  <si>
    <t>סנדביצים</t>
  </si>
  <si>
    <t>ביקור במוזיאון הנצחי</t>
  </si>
  <si>
    <t>?</t>
  </si>
  <si>
    <t>טיסות</t>
  </si>
  <si>
    <t>חדרים במלון</t>
  </si>
  <si>
    <t>מיניבוס</t>
  </si>
  <si>
    <t>רכב למזוודות</t>
  </si>
  <si>
    <t>רכבת KTX</t>
  </si>
  <si>
    <t>חטיפים ושתיה</t>
  </si>
  <si>
    <t>א.צ במסעדה</t>
  </si>
  <si>
    <t>קימבאפ</t>
  </si>
  <si>
    <t>הרצאה - פרופ' לנקוב</t>
  </si>
  <si>
    <t>הרצאה - פרופ' קים</t>
  </si>
  <si>
    <t>כניסה לארמון</t>
  </si>
  <si>
    <t>כרטיסים לרכבל</t>
  </si>
  <si>
    <t>כריכים</t>
  </si>
  <si>
    <t>מלון הונג קונג</t>
  </si>
  <si>
    <t>180+198</t>
  </si>
  <si>
    <t>הסעה 25.4</t>
  </si>
  <si>
    <t>הסעה 26.4</t>
  </si>
  <si>
    <t>ארוחות</t>
  </si>
  <si>
    <t>כיבוד</t>
  </si>
  <si>
    <t>הוצאות נוספות (טיפ, תוספות שעות הוצאה)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</si>
</sst>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7" xfId="0" applyBorder="1"/>
    <xf numFmtId="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17" xfId="0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0" fillId="4" borderId="3" xfId="0" applyFill="1" applyBorder="1"/>
    <xf numFmtId="0" fontId="0" fillId="4" borderId="7" xfId="0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4" xfId="0" applyBorder="1"/>
    <xf numFmtId="0" fontId="0" fillId="0" borderId="0" xfId="0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right" readingOrder="2"/>
    </xf>
    <xf numFmtId="0" fontId="0" fillId="0" borderId="4" xfId="0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4" fontId="0" fillId="0" borderId="7" xfId="0" applyNumberFormat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tabSelected="1" view="pageBreakPreview" zoomScale="60" zoomScaleNormal="100" workbookViewId="0">
      <selection activeCell="C11" sqref="C11"/>
    </sheetView>
  </sheetViews>
  <sheetFormatPr defaultRowHeight="14.25" x14ac:dyDescent="0.2"/>
  <cols>
    <col min="1" max="1" width="16.125" bestFit="1" customWidth="1"/>
    <col min="4" max="4" width="10.875" bestFit="1" customWidth="1"/>
  </cols>
  <sheetData>
    <row r="1" spans="1:6" ht="15.75" thickBot="1" x14ac:dyDescent="0.3">
      <c r="A1" s="32" t="s">
        <v>123</v>
      </c>
      <c r="B1" s="33"/>
      <c r="C1" s="34"/>
      <c r="E1" t="s">
        <v>135</v>
      </c>
    </row>
    <row r="2" spans="1:6" x14ac:dyDescent="0.2">
      <c r="A2" s="16" t="s">
        <v>126</v>
      </c>
      <c r="B2" s="17" t="s">
        <v>125</v>
      </c>
      <c r="C2" s="18" t="s">
        <v>127</v>
      </c>
    </row>
    <row r="3" spans="1:6" x14ac:dyDescent="0.2">
      <c r="A3" s="5" t="s">
        <v>124</v>
      </c>
      <c r="B3" s="14">
        <f>אירופה!B2</f>
        <v>78413.348599999998</v>
      </c>
      <c r="C3" s="6">
        <f>B3*3.5</f>
        <v>274446.72009999998</v>
      </c>
    </row>
    <row r="4" spans="1:6" x14ac:dyDescent="0.2">
      <c r="A4" s="5" t="s">
        <v>129</v>
      </c>
      <c r="B4" s="14">
        <f>מזרחסופי!B2</f>
        <v>30071.64</v>
      </c>
      <c r="C4" s="6">
        <f t="shared" ref="C4:C8" si="0">B4*3.5</f>
        <v>105250.73999999999</v>
      </c>
    </row>
    <row r="5" spans="1:6" x14ac:dyDescent="0.2">
      <c r="A5" s="5" t="s">
        <v>128</v>
      </c>
      <c r="B5" s="14">
        <f>מזרחסופי!B3</f>
        <v>41824.99999995</v>
      </c>
      <c r="C5" s="6">
        <f>B5*3.5</f>
        <v>146387.499999825</v>
      </c>
    </row>
    <row r="6" spans="1:6" x14ac:dyDescent="0.2">
      <c r="A6" s="5" t="s">
        <v>130</v>
      </c>
      <c r="B6" s="14">
        <f>מזרחסופי!B4</f>
        <v>33125.800000000003</v>
      </c>
      <c r="C6" s="6">
        <f t="shared" si="0"/>
        <v>115940.30000000002</v>
      </c>
    </row>
    <row r="7" spans="1:6" x14ac:dyDescent="0.2">
      <c r="A7" s="5" t="s">
        <v>131</v>
      </c>
      <c r="B7" s="14">
        <f>מזרחסופי!B5</f>
        <v>32162</v>
      </c>
      <c r="C7" s="6">
        <f t="shared" si="0"/>
        <v>112567</v>
      </c>
    </row>
    <row r="8" spans="1:6" x14ac:dyDescent="0.2">
      <c r="A8" s="5" t="s">
        <v>132</v>
      </c>
      <c r="B8" s="14">
        <f>JINSA!B2</f>
        <v>40407.24</v>
      </c>
      <c r="C8" s="6">
        <f t="shared" si="0"/>
        <v>141425.34</v>
      </c>
    </row>
    <row r="9" spans="1:6" x14ac:dyDescent="0.2">
      <c r="A9" s="5" t="s">
        <v>133</v>
      </c>
      <c r="B9" s="14"/>
      <c r="C9" s="15">
        <v>780000</v>
      </c>
    </row>
    <row r="10" spans="1:6" ht="15" thickBot="1" x14ac:dyDescent="0.25">
      <c r="A10" s="19" t="s">
        <v>134</v>
      </c>
      <c r="B10" s="20"/>
      <c r="C10" s="21"/>
      <c r="D10" s="25" t="s">
        <v>159</v>
      </c>
      <c r="E10">
        <f>C12</f>
        <v>823982.39990017517</v>
      </c>
      <c r="F10" t="s">
        <v>137</v>
      </c>
    </row>
    <row r="11" spans="1:6" ht="15" thickBot="1" x14ac:dyDescent="0.25">
      <c r="A11" s="22" t="s">
        <v>7</v>
      </c>
      <c r="B11" s="23"/>
      <c r="C11" s="24">
        <f>SUM(C3:C10)</f>
        <v>1676017.6000998248</v>
      </c>
    </row>
    <row r="12" spans="1:6" x14ac:dyDescent="0.2">
      <c r="A12" s="31"/>
      <c r="C12">
        <f>2500000-C11</f>
        <v>823982.39990017517</v>
      </c>
    </row>
  </sheetData>
  <mergeCells count="1">
    <mergeCell ref="A1:C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C6" sqref="C6"/>
    </sheetView>
  </sheetViews>
  <sheetFormatPr defaultRowHeight="14.25" x14ac:dyDescent="0.2"/>
  <cols>
    <col min="1" max="1" width="48.125" bestFit="1" customWidth="1"/>
  </cols>
  <sheetData>
    <row r="1" spans="1:7" ht="15" x14ac:dyDescent="0.25">
      <c r="A1" s="12" t="s">
        <v>116</v>
      </c>
      <c r="B1" s="13"/>
    </row>
    <row r="2" spans="1:7" ht="15.75" thickBot="1" x14ac:dyDescent="0.3">
      <c r="A2" s="7" t="s">
        <v>117</v>
      </c>
      <c r="B2" s="8">
        <f>F27</f>
        <v>78413.348599999998</v>
      </c>
    </row>
    <row r="3" spans="1:7" x14ac:dyDescent="0.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">
      <c r="A5" t="s">
        <v>30</v>
      </c>
      <c r="C5">
        <v>355</v>
      </c>
      <c r="D5">
        <v>50</v>
      </c>
      <c r="E5">
        <v>1</v>
      </c>
      <c r="F5">
        <f>C5*D5</f>
        <v>17750</v>
      </c>
    </row>
    <row r="6" spans="1:7" x14ac:dyDescent="0.2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">
      <c r="A22" t="s">
        <v>48</v>
      </c>
      <c r="C22">
        <v>236</v>
      </c>
      <c r="F22">
        <f t="shared" si="1"/>
        <v>236</v>
      </c>
    </row>
    <row r="23" spans="1:6" x14ac:dyDescent="0.2">
      <c r="A23" t="s">
        <v>49</v>
      </c>
      <c r="C23">
        <f t="shared" si="0"/>
        <v>0</v>
      </c>
    </row>
    <row r="24" spans="1:6" x14ac:dyDescent="0.2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ht="15" x14ac:dyDescent="0.25">
      <c r="A27" t="s">
        <v>7</v>
      </c>
      <c r="F27" s="11">
        <f>SUM(F4:F26)</f>
        <v>78413.348599999998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rightToLeft="1" view="pageBreakPreview" zoomScale="70" zoomScaleNormal="100" zoomScaleSheetLayoutView="70" workbookViewId="0">
      <selection activeCell="B1" sqref="A1:B6"/>
    </sheetView>
  </sheetViews>
  <sheetFormatPr defaultRowHeight="14.25" x14ac:dyDescent="0.2"/>
  <cols>
    <col min="1" max="1" width="30.75" bestFit="1" customWidth="1"/>
    <col min="2" max="2" width="9.875" bestFit="1" customWidth="1"/>
    <col min="3" max="3" width="10.625" bestFit="1" customWidth="1"/>
    <col min="4" max="4" width="7.875" bestFit="1" customWidth="1"/>
    <col min="5" max="5" width="3.875" bestFit="1" customWidth="1"/>
    <col min="6" max="6" width="12" bestFit="1" customWidth="1"/>
    <col min="7" max="7" width="52.25" bestFit="1" customWidth="1"/>
    <col min="8" max="8" width="29.875" bestFit="1" customWidth="1"/>
    <col min="14" max="14" width="19.5" bestFit="1" customWidth="1"/>
  </cols>
  <sheetData>
    <row r="1" spans="1:13" ht="15" thickBot="1" x14ac:dyDescent="0.25">
      <c r="A1" t="s">
        <v>0</v>
      </c>
      <c r="M1" t="s">
        <v>163</v>
      </c>
    </row>
    <row r="2" spans="1:13" x14ac:dyDescent="0.2">
      <c r="A2" s="3" t="s">
        <v>111</v>
      </c>
      <c r="B2" s="4">
        <f>F23</f>
        <v>28875.200000000001</v>
      </c>
    </row>
    <row r="3" spans="1:13" x14ac:dyDescent="0.2">
      <c r="A3" s="5" t="s">
        <v>112</v>
      </c>
      <c r="B3" s="6">
        <f>F49</f>
        <v>39293</v>
      </c>
    </row>
    <row r="4" spans="1:13" x14ac:dyDescent="0.2">
      <c r="A4" s="5" t="s">
        <v>113</v>
      </c>
      <c r="B4" s="6">
        <f>F79</f>
        <v>33051</v>
      </c>
    </row>
    <row r="5" spans="1:13" x14ac:dyDescent="0.2">
      <c r="A5" s="5" t="s">
        <v>114</v>
      </c>
      <c r="B5" s="6">
        <f>F91</f>
        <v>31333.897266729498</v>
      </c>
    </row>
    <row r="6" spans="1:13" ht="20.25" thickBot="1" x14ac:dyDescent="0.35">
      <c r="A6" s="9" t="s">
        <v>115</v>
      </c>
      <c r="B6" s="10">
        <f>SUM(B2:B5)</f>
        <v>132553.09726672948</v>
      </c>
    </row>
    <row r="7" spans="1:13" x14ac:dyDescent="0.2">
      <c r="A7" s="36" t="s">
        <v>1</v>
      </c>
      <c r="B7" s="36"/>
      <c r="C7" s="36"/>
      <c r="D7" s="36"/>
      <c r="E7" s="36"/>
      <c r="F7" s="36"/>
      <c r="G7" s="36"/>
    </row>
    <row r="8" spans="1:13" x14ac:dyDescent="0.2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13" x14ac:dyDescent="0.2">
      <c r="A9" t="s">
        <v>9</v>
      </c>
      <c r="C9">
        <v>931.5</v>
      </c>
      <c r="D9">
        <v>14</v>
      </c>
      <c r="E9">
        <v>1</v>
      </c>
      <c r="F9" s="26">
        <f>C9*D9*E9</f>
        <v>13041</v>
      </c>
      <c r="G9" t="s">
        <v>139</v>
      </c>
      <c r="H9" t="s">
        <v>158</v>
      </c>
    </row>
    <row r="10" spans="1:13" x14ac:dyDescent="0.2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 s="26">
        <f t="shared" ref="F10:F22" si="0">C10*D10*E10</f>
        <v>3110.3999999999996</v>
      </c>
    </row>
    <row r="11" spans="1:13" x14ac:dyDescent="0.2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 s="26">
        <f t="shared" si="0"/>
        <v>1036.8</v>
      </c>
    </row>
    <row r="12" spans="1:13" x14ac:dyDescent="0.2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 s="26">
        <f t="shared" si="0"/>
        <v>1814.3999999999999</v>
      </c>
    </row>
    <row r="13" spans="1:13" x14ac:dyDescent="0.2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 s="26">
        <f t="shared" si="0"/>
        <v>662.4</v>
      </c>
    </row>
    <row r="14" spans="1:13" x14ac:dyDescent="0.2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 s="26">
        <f t="shared" si="0"/>
        <v>1641.6000000000001</v>
      </c>
    </row>
    <row r="15" spans="1:13" x14ac:dyDescent="0.2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 s="26">
        <f t="shared" si="0"/>
        <v>633.59999999999991</v>
      </c>
    </row>
    <row r="16" spans="1:13" x14ac:dyDescent="0.2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 s="26">
        <f t="shared" si="0"/>
        <v>337.5</v>
      </c>
      <c r="G16" t="s">
        <v>24</v>
      </c>
    </row>
    <row r="17" spans="1:9" x14ac:dyDescent="0.2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 s="26">
        <f t="shared" si="0"/>
        <v>270</v>
      </c>
      <c r="G17" t="s">
        <v>25</v>
      </c>
    </row>
    <row r="18" spans="1:9" x14ac:dyDescent="0.2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 s="26">
        <f t="shared" si="0"/>
        <v>240</v>
      </c>
      <c r="G18" t="s">
        <v>26</v>
      </c>
    </row>
    <row r="19" spans="1:9" x14ac:dyDescent="0.2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 s="26">
        <f t="shared" si="0"/>
        <v>1125</v>
      </c>
    </row>
    <row r="20" spans="1:9" x14ac:dyDescent="0.2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 s="26">
        <f t="shared" si="0"/>
        <v>1462.5</v>
      </c>
      <c r="H20">
        <f>5064-1555-518</f>
        <v>2991</v>
      </c>
      <c r="I20" t="s">
        <v>138</v>
      </c>
    </row>
    <row r="21" spans="1:9" x14ac:dyDescent="0.2">
      <c r="A21" t="s">
        <v>17</v>
      </c>
      <c r="C21">
        <f t="shared" si="1"/>
        <v>0</v>
      </c>
      <c r="F21" s="26">
        <f t="shared" si="0"/>
        <v>0</v>
      </c>
      <c r="G21" t="s">
        <v>73</v>
      </c>
    </row>
    <row r="22" spans="1:9" x14ac:dyDescent="0.2">
      <c r="A22" t="s">
        <v>18</v>
      </c>
      <c r="C22">
        <v>50</v>
      </c>
      <c r="D22">
        <v>14</v>
      </c>
      <c r="E22">
        <v>5</v>
      </c>
      <c r="F22">
        <f t="shared" si="0"/>
        <v>3500</v>
      </c>
    </row>
    <row r="23" spans="1:9" x14ac:dyDescent="0.2">
      <c r="A23" t="s">
        <v>23</v>
      </c>
      <c r="F23">
        <f>SUM(F9:F22)</f>
        <v>28875.200000000001</v>
      </c>
    </row>
    <row r="26" spans="1:9" x14ac:dyDescent="0.2">
      <c r="A26" s="36" t="s">
        <v>27</v>
      </c>
      <c r="B26" s="36"/>
      <c r="C26" s="36"/>
      <c r="D26" s="36"/>
      <c r="E26" s="36"/>
      <c r="F26" s="36"/>
      <c r="G26" s="36"/>
    </row>
    <row r="27" spans="1:9" x14ac:dyDescent="0.2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9" x14ac:dyDescent="0.2">
      <c r="A28" t="s">
        <v>28</v>
      </c>
      <c r="C28">
        <v>365</v>
      </c>
      <c r="D28">
        <v>15</v>
      </c>
      <c r="E28">
        <v>1</v>
      </c>
      <c r="F28">
        <f>C28*D28</f>
        <v>5475</v>
      </c>
      <c r="G28">
        <v>323</v>
      </c>
    </row>
    <row r="29" spans="1:9" x14ac:dyDescent="0.2">
      <c r="A29" t="s">
        <v>75</v>
      </c>
      <c r="B29">
        <f>(1000000/15)/5</f>
        <v>13333.333333333334</v>
      </c>
      <c r="C29">
        <f>B29*0.018</f>
        <v>240</v>
      </c>
      <c r="D29">
        <v>15</v>
      </c>
      <c r="E29">
        <v>4</v>
      </c>
      <c r="F29" s="30">
        <f>C29*D29*E29</f>
        <v>14400</v>
      </c>
    </row>
    <row r="30" spans="1:9" x14ac:dyDescent="0.2">
      <c r="A30" t="s">
        <v>54</v>
      </c>
      <c r="B30">
        <v>140000</v>
      </c>
      <c r="C30">
        <f t="shared" ref="C30:C47" si="2">B30*0.018</f>
        <v>2520</v>
      </c>
      <c r="D30">
        <v>4</v>
      </c>
      <c r="E30">
        <v>1</v>
      </c>
      <c r="F30" s="35">
        <v>3500</v>
      </c>
    </row>
    <row r="31" spans="1:9" x14ac:dyDescent="0.2">
      <c r="A31" t="s">
        <v>55</v>
      </c>
      <c r="B31">
        <v>40000</v>
      </c>
      <c r="C31">
        <f t="shared" si="2"/>
        <v>720</v>
      </c>
      <c r="D31">
        <v>4</v>
      </c>
      <c r="E31">
        <v>1</v>
      </c>
      <c r="F31" s="35"/>
    </row>
    <row r="32" spans="1:9" x14ac:dyDescent="0.2">
      <c r="A32" t="s">
        <v>56</v>
      </c>
      <c r="B32">
        <v>25000</v>
      </c>
      <c r="C32">
        <f t="shared" si="2"/>
        <v>449.99999999999994</v>
      </c>
      <c r="D32">
        <v>15</v>
      </c>
      <c r="E32">
        <v>5</v>
      </c>
      <c r="F32">
        <f>C32</f>
        <v>449.99999999999994</v>
      </c>
    </row>
    <row r="33" spans="1:6" x14ac:dyDescent="0.2">
      <c r="A33" t="s">
        <v>57</v>
      </c>
      <c r="B33">
        <v>15000</v>
      </c>
      <c r="C33">
        <f t="shared" si="2"/>
        <v>270</v>
      </c>
      <c r="D33" t="s">
        <v>58</v>
      </c>
      <c r="E33">
        <v>5</v>
      </c>
      <c r="F33">
        <f t="shared" ref="F33:F40" si="3">C33</f>
        <v>270</v>
      </c>
    </row>
    <row r="34" spans="1:6" x14ac:dyDescent="0.2">
      <c r="A34" s="28" t="s">
        <v>59</v>
      </c>
      <c r="B34" s="28">
        <v>250000</v>
      </c>
      <c r="C34" s="28">
        <f t="shared" si="2"/>
        <v>4500</v>
      </c>
      <c r="D34" s="28">
        <v>5</v>
      </c>
      <c r="E34" s="28">
        <v>5</v>
      </c>
      <c r="F34" s="28">
        <f t="shared" si="3"/>
        <v>4500</v>
      </c>
    </row>
    <row r="35" spans="1:6" x14ac:dyDescent="0.2">
      <c r="A35" s="28" t="s">
        <v>60</v>
      </c>
      <c r="B35" s="28">
        <v>30000</v>
      </c>
      <c r="C35" s="28">
        <f t="shared" si="2"/>
        <v>540</v>
      </c>
      <c r="D35" s="28">
        <v>60</v>
      </c>
      <c r="E35" s="28">
        <v>5</v>
      </c>
      <c r="F35" s="28">
        <f t="shared" si="3"/>
        <v>540</v>
      </c>
    </row>
    <row r="36" spans="1:6" x14ac:dyDescent="0.2">
      <c r="A36" s="28" t="s">
        <v>61</v>
      </c>
      <c r="B36" s="28">
        <v>10000</v>
      </c>
      <c r="C36" s="28">
        <f t="shared" si="2"/>
        <v>180</v>
      </c>
      <c r="D36" s="28">
        <v>100</v>
      </c>
      <c r="E36" s="28">
        <v>5</v>
      </c>
      <c r="F36" s="28">
        <f t="shared" si="3"/>
        <v>180</v>
      </c>
    </row>
    <row r="37" spans="1:6" x14ac:dyDescent="0.2">
      <c r="A37" s="28" t="s">
        <v>62</v>
      </c>
      <c r="B37" s="28">
        <v>84000</v>
      </c>
      <c r="C37" s="28">
        <f t="shared" si="2"/>
        <v>1511.9999999999998</v>
      </c>
      <c r="D37" s="28">
        <v>20</v>
      </c>
      <c r="E37" s="28">
        <v>1</v>
      </c>
      <c r="F37" s="29">
        <f t="shared" si="3"/>
        <v>1511.9999999999998</v>
      </c>
    </row>
    <row r="38" spans="1:6" x14ac:dyDescent="0.2">
      <c r="A38" s="28" t="s">
        <v>63</v>
      </c>
      <c r="B38" s="28">
        <v>20000</v>
      </c>
      <c r="C38" s="28">
        <f t="shared" si="2"/>
        <v>360</v>
      </c>
      <c r="D38" s="28">
        <v>20</v>
      </c>
      <c r="E38" s="28">
        <v>1</v>
      </c>
      <c r="F38" s="28">
        <f t="shared" si="3"/>
        <v>360</v>
      </c>
    </row>
    <row r="39" spans="1:6" x14ac:dyDescent="0.2">
      <c r="A39" s="28" t="s">
        <v>64</v>
      </c>
      <c r="B39" s="28">
        <v>2000</v>
      </c>
      <c r="C39" s="28">
        <f t="shared" si="2"/>
        <v>36</v>
      </c>
      <c r="D39" s="28">
        <v>20</v>
      </c>
      <c r="E39" s="28">
        <v>1</v>
      </c>
      <c r="F39" s="28">
        <f t="shared" si="3"/>
        <v>36</v>
      </c>
    </row>
    <row r="40" spans="1:6" x14ac:dyDescent="0.2">
      <c r="A40" s="28" t="s">
        <v>66</v>
      </c>
      <c r="B40" s="28">
        <v>30000</v>
      </c>
      <c r="C40" s="28">
        <f t="shared" si="2"/>
        <v>540</v>
      </c>
      <c r="D40" s="28">
        <v>20</v>
      </c>
      <c r="E40" s="28">
        <v>1</v>
      </c>
      <c r="F40" s="28">
        <f t="shared" si="3"/>
        <v>540</v>
      </c>
    </row>
    <row r="41" spans="1:6" x14ac:dyDescent="0.2">
      <c r="A41" s="28" t="s">
        <v>65</v>
      </c>
      <c r="B41" s="28"/>
      <c r="C41" s="28">
        <f t="shared" si="2"/>
        <v>0</v>
      </c>
      <c r="D41" s="28">
        <v>5</v>
      </c>
      <c r="E41" s="28">
        <v>1</v>
      </c>
      <c r="F41" s="28">
        <v>1200</v>
      </c>
    </row>
    <row r="42" spans="1:6" x14ac:dyDescent="0.2">
      <c r="A42" s="28" t="s">
        <v>67</v>
      </c>
      <c r="B42" s="28"/>
      <c r="C42" s="28">
        <f t="shared" si="2"/>
        <v>0</v>
      </c>
      <c r="D42" s="28">
        <v>20</v>
      </c>
      <c r="E42" s="28">
        <v>1</v>
      </c>
      <c r="F42" s="28"/>
    </row>
    <row r="43" spans="1:6" x14ac:dyDescent="0.2">
      <c r="A43" s="28" t="s">
        <v>68</v>
      </c>
      <c r="B43" s="28">
        <v>60000</v>
      </c>
      <c r="C43" s="28">
        <f t="shared" si="2"/>
        <v>1080</v>
      </c>
      <c r="D43" s="28">
        <v>1</v>
      </c>
      <c r="E43" s="28">
        <v>5</v>
      </c>
      <c r="F43" s="28">
        <f>C43</f>
        <v>1080</v>
      </c>
    </row>
    <row r="44" spans="1:6" x14ac:dyDescent="0.2">
      <c r="A44" s="28" t="s">
        <v>69</v>
      </c>
      <c r="B44" s="28"/>
      <c r="C44" s="28">
        <f t="shared" si="2"/>
        <v>0</v>
      </c>
      <c r="D44" s="28">
        <v>1</v>
      </c>
      <c r="E44" s="28">
        <v>1</v>
      </c>
      <c r="F44" s="28">
        <v>300</v>
      </c>
    </row>
    <row r="45" spans="1:6" x14ac:dyDescent="0.2">
      <c r="A45" s="28" t="s">
        <v>70</v>
      </c>
      <c r="B45" s="28">
        <v>80000</v>
      </c>
      <c r="C45" s="28">
        <f t="shared" si="2"/>
        <v>1440</v>
      </c>
      <c r="D45" s="28">
        <v>1</v>
      </c>
      <c r="E45" s="28"/>
      <c r="F45" s="28">
        <f>C45</f>
        <v>1440</v>
      </c>
    </row>
    <row r="46" spans="1:6" x14ac:dyDescent="0.2">
      <c r="A46" s="28" t="s">
        <v>71</v>
      </c>
      <c r="B46" s="28"/>
      <c r="C46" s="28">
        <f t="shared" si="2"/>
        <v>0</v>
      </c>
      <c r="D46" s="28">
        <v>15</v>
      </c>
      <c r="E46" s="28">
        <v>1</v>
      </c>
      <c r="F46" s="28">
        <v>150</v>
      </c>
    </row>
    <row r="47" spans="1:6" x14ac:dyDescent="0.2">
      <c r="A47" s="28" t="s">
        <v>72</v>
      </c>
      <c r="B47" s="28">
        <v>20000</v>
      </c>
      <c r="C47" s="28">
        <f t="shared" si="2"/>
        <v>360</v>
      </c>
      <c r="D47" s="28"/>
      <c r="E47" s="28"/>
      <c r="F47" s="28">
        <f>C47</f>
        <v>360</v>
      </c>
    </row>
    <row r="48" spans="1:6" x14ac:dyDescent="0.2">
      <c r="A48" s="28" t="s">
        <v>18</v>
      </c>
      <c r="B48" s="28"/>
      <c r="C48" s="28">
        <v>200</v>
      </c>
      <c r="D48" s="28">
        <v>15</v>
      </c>
      <c r="E48" s="28">
        <v>1</v>
      </c>
      <c r="F48" s="28">
        <f>C48*D48</f>
        <v>3000</v>
      </c>
    </row>
    <row r="49" spans="1:14" x14ac:dyDescent="0.2">
      <c r="A49" s="2" t="s">
        <v>7</v>
      </c>
      <c r="B49" s="2"/>
      <c r="C49" s="2"/>
      <c r="D49" s="2"/>
      <c r="E49" s="2"/>
      <c r="F49" s="2">
        <f>SUM(F28:F48)</f>
        <v>39293</v>
      </c>
    </row>
    <row r="51" spans="1:14" x14ac:dyDescent="0.2">
      <c r="A51" s="2" t="s">
        <v>165</v>
      </c>
      <c r="H51" t="s">
        <v>164</v>
      </c>
    </row>
    <row r="52" spans="1:14" x14ac:dyDescent="0.2">
      <c r="A52" s="36" t="s">
        <v>74</v>
      </c>
      <c r="B52" s="36"/>
      <c r="C52" s="36"/>
      <c r="D52" s="36"/>
      <c r="E52" s="36"/>
      <c r="F52" s="36"/>
      <c r="G52" s="36"/>
    </row>
    <row r="53" spans="1:14" x14ac:dyDescent="0.2">
      <c r="A53" t="s">
        <v>2</v>
      </c>
      <c r="B53" t="s">
        <v>3</v>
      </c>
      <c r="C53" t="s">
        <v>4</v>
      </c>
      <c r="D53" t="s">
        <v>5</v>
      </c>
      <c r="E53" t="s">
        <v>6</v>
      </c>
      <c r="F53" t="s">
        <v>7</v>
      </c>
      <c r="G53" t="s">
        <v>8</v>
      </c>
      <c r="H53" t="s">
        <v>2</v>
      </c>
      <c r="I53" t="s">
        <v>3</v>
      </c>
      <c r="J53" t="s">
        <v>4</v>
      </c>
      <c r="K53" t="s">
        <v>5</v>
      </c>
      <c r="L53" t="s">
        <v>6</v>
      </c>
      <c r="M53" t="s">
        <v>7</v>
      </c>
      <c r="N53" t="s">
        <v>8</v>
      </c>
    </row>
    <row r="54" spans="1:14" x14ac:dyDescent="0.2">
      <c r="A54" t="s">
        <v>100</v>
      </c>
      <c r="C54">
        <v>1100</v>
      </c>
      <c r="D54">
        <v>13</v>
      </c>
      <c r="E54">
        <v>1</v>
      </c>
      <c r="F54">
        <f>C54*D54</f>
        <v>14300</v>
      </c>
      <c r="G54" t="s">
        <v>162</v>
      </c>
      <c r="H54" t="s">
        <v>166</v>
      </c>
      <c r="I54">
        <v>105</v>
      </c>
      <c r="J54">
        <v>16.7</v>
      </c>
    </row>
    <row r="55" spans="1:14" x14ac:dyDescent="0.2">
      <c r="A55" t="s">
        <v>101</v>
      </c>
      <c r="B55">
        <v>1030</v>
      </c>
      <c r="C55">
        <f>B55/6</f>
        <v>171.66666666666666</v>
      </c>
      <c r="D55">
        <v>3</v>
      </c>
      <c r="E55">
        <v>3</v>
      </c>
      <c r="F55" s="30">
        <f>C55*D55*E55</f>
        <v>1545</v>
      </c>
      <c r="H55" t="s">
        <v>167</v>
      </c>
      <c r="I55">
        <v>112</v>
      </c>
      <c r="J55">
        <v>17.8</v>
      </c>
    </row>
    <row r="56" spans="1:14" x14ac:dyDescent="0.2">
      <c r="A56" t="s">
        <v>102</v>
      </c>
      <c r="B56">
        <v>1180</v>
      </c>
      <c r="C56">
        <f>B56/6</f>
        <v>196.66666666666666</v>
      </c>
      <c r="D56">
        <v>5</v>
      </c>
      <c r="E56">
        <v>3</v>
      </c>
      <c r="F56" s="30">
        <f>C56*D56*E56</f>
        <v>2950</v>
      </c>
      <c r="H56" t="s">
        <v>168</v>
      </c>
      <c r="I56">
        <v>70</v>
      </c>
      <c r="J56">
        <v>11.1</v>
      </c>
    </row>
    <row r="57" spans="1:14" ht="15" x14ac:dyDescent="0.25">
      <c r="A57" t="s">
        <v>120</v>
      </c>
      <c r="C57">
        <v>180</v>
      </c>
      <c r="D57">
        <v>3</v>
      </c>
      <c r="E57">
        <v>1</v>
      </c>
      <c r="F57" s="30">
        <f>C57*D57*E57</f>
        <v>540</v>
      </c>
      <c r="G57" s="1" t="s">
        <v>122</v>
      </c>
      <c r="H57" t="s">
        <v>167</v>
      </c>
      <c r="I57">
        <v>35.5</v>
      </c>
      <c r="J57">
        <v>5.6</v>
      </c>
    </row>
    <row r="58" spans="1:14" ht="15" x14ac:dyDescent="0.25">
      <c r="A58" t="s">
        <v>121</v>
      </c>
      <c r="C58">
        <v>198</v>
      </c>
      <c r="D58">
        <v>5</v>
      </c>
      <c r="E58">
        <v>1</v>
      </c>
      <c r="F58" s="30">
        <f>C58*D58*E58</f>
        <v>990</v>
      </c>
      <c r="G58" s="1" t="s">
        <v>122</v>
      </c>
      <c r="H58" t="s">
        <v>169</v>
      </c>
      <c r="I58">
        <v>130</v>
      </c>
      <c r="J58">
        <v>20.6</v>
      </c>
    </row>
    <row r="59" spans="1:14" x14ac:dyDescent="0.2">
      <c r="A59" t="s">
        <v>76</v>
      </c>
      <c r="B59">
        <f>1600+100</f>
        <v>1700</v>
      </c>
      <c r="C59">
        <f t="shared" ref="C59:C74" si="4">B59/6</f>
        <v>283.33333333333331</v>
      </c>
      <c r="D59">
        <v>1</v>
      </c>
      <c r="E59">
        <v>1</v>
      </c>
      <c r="F59">
        <f t="shared" ref="F59:F70" si="5">C59*D59*E59</f>
        <v>283.33333333333331</v>
      </c>
      <c r="G59" t="s">
        <v>80</v>
      </c>
      <c r="H59" t="s">
        <v>170</v>
      </c>
      <c r="I59">
        <v>159.4</v>
      </c>
      <c r="J59">
        <v>25.3</v>
      </c>
    </row>
    <row r="60" spans="1:14" x14ac:dyDescent="0.2">
      <c r="A60" t="s">
        <v>77</v>
      </c>
      <c r="B60">
        <f>1600+700</f>
        <v>2300</v>
      </c>
      <c r="C60">
        <f t="shared" si="4"/>
        <v>383.33333333333331</v>
      </c>
      <c r="D60">
        <v>1</v>
      </c>
      <c r="E60">
        <v>1</v>
      </c>
      <c r="F60">
        <f t="shared" si="5"/>
        <v>383.33333333333331</v>
      </c>
      <c r="G60" t="s">
        <v>80</v>
      </c>
      <c r="H60" t="s">
        <v>171</v>
      </c>
      <c r="I60">
        <v>20</v>
      </c>
      <c r="J60">
        <v>3.2</v>
      </c>
    </row>
    <row r="61" spans="1:14" x14ac:dyDescent="0.2">
      <c r="A61" t="s">
        <v>78</v>
      </c>
      <c r="B61">
        <f>1600+300</f>
        <v>1900</v>
      </c>
      <c r="C61">
        <f t="shared" si="4"/>
        <v>316.66666666666669</v>
      </c>
      <c r="D61">
        <v>1</v>
      </c>
      <c r="E61">
        <v>1</v>
      </c>
      <c r="F61">
        <f t="shared" si="5"/>
        <v>316.66666666666669</v>
      </c>
      <c r="G61" t="s">
        <v>80</v>
      </c>
      <c r="H61" t="s">
        <v>172</v>
      </c>
      <c r="I61">
        <v>2245</v>
      </c>
      <c r="J61">
        <v>356.3</v>
      </c>
    </row>
    <row r="62" spans="1:14" x14ac:dyDescent="0.2">
      <c r="A62" t="s">
        <v>79</v>
      </c>
      <c r="B62">
        <f>1600+300</f>
        <v>1900</v>
      </c>
      <c r="C62">
        <f t="shared" si="4"/>
        <v>316.66666666666669</v>
      </c>
      <c r="D62">
        <v>1</v>
      </c>
      <c r="E62">
        <v>1</v>
      </c>
      <c r="F62">
        <f t="shared" si="5"/>
        <v>316.66666666666669</v>
      </c>
      <c r="G62" t="s">
        <v>80</v>
      </c>
      <c r="H62" t="s">
        <v>173</v>
      </c>
      <c r="I62">
        <v>100</v>
      </c>
      <c r="J62">
        <v>15.9</v>
      </c>
    </row>
    <row r="63" spans="1:14" x14ac:dyDescent="0.2">
      <c r="A63" t="s">
        <v>160</v>
      </c>
      <c r="C63">
        <v>122</v>
      </c>
      <c r="D63">
        <v>3</v>
      </c>
      <c r="E63">
        <v>1</v>
      </c>
      <c r="F63">
        <f>C63*D63</f>
        <v>366</v>
      </c>
      <c r="G63" t="s">
        <v>161</v>
      </c>
      <c r="H63" t="s">
        <v>174</v>
      </c>
      <c r="I63">
        <v>21</v>
      </c>
      <c r="J63">
        <v>3.3</v>
      </c>
    </row>
    <row r="64" spans="1:14" x14ac:dyDescent="0.2">
      <c r="A64" t="s">
        <v>136</v>
      </c>
      <c r="C64">
        <v>650</v>
      </c>
      <c r="D64">
        <v>3</v>
      </c>
      <c r="E64">
        <v>1</v>
      </c>
      <c r="F64">
        <f t="shared" ref="F64" si="6">C64*D64*E64</f>
        <v>1950</v>
      </c>
      <c r="G64" t="s">
        <v>161</v>
      </c>
      <c r="H64" t="s">
        <v>175</v>
      </c>
      <c r="I64">
        <v>390</v>
      </c>
      <c r="J64">
        <v>61.9</v>
      </c>
      <c r="N64" t="s">
        <v>176</v>
      </c>
    </row>
    <row r="65" spans="1:10" x14ac:dyDescent="0.2">
      <c r="A65" t="s">
        <v>81</v>
      </c>
      <c r="B65">
        <v>60</v>
      </c>
      <c r="C65">
        <f t="shared" si="4"/>
        <v>10</v>
      </c>
      <c r="D65">
        <v>16</v>
      </c>
      <c r="E65">
        <v>1</v>
      </c>
      <c r="F65" s="26">
        <f t="shared" si="5"/>
        <v>160</v>
      </c>
      <c r="H65" t="s">
        <v>177</v>
      </c>
      <c r="I65">
        <v>1327</v>
      </c>
      <c r="J65">
        <v>210.6</v>
      </c>
    </row>
    <row r="66" spans="1:10" x14ac:dyDescent="0.2">
      <c r="A66" t="s">
        <v>82</v>
      </c>
      <c r="B66">
        <v>30</v>
      </c>
      <c r="C66">
        <f t="shared" si="4"/>
        <v>5</v>
      </c>
      <c r="D66">
        <v>16</v>
      </c>
      <c r="E66">
        <v>1</v>
      </c>
      <c r="F66" s="26">
        <f t="shared" si="5"/>
        <v>80</v>
      </c>
      <c r="H66" t="s">
        <v>178</v>
      </c>
      <c r="I66">
        <v>73</v>
      </c>
      <c r="J66">
        <v>11.6</v>
      </c>
    </row>
    <row r="67" spans="1:10" x14ac:dyDescent="0.2">
      <c r="A67" t="s">
        <v>83</v>
      </c>
      <c r="B67">
        <v>180</v>
      </c>
      <c r="C67">
        <f t="shared" si="4"/>
        <v>30</v>
      </c>
      <c r="D67">
        <v>16</v>
      </c>
      <c r="E67">
        <v>1</v>
      </c>
      <c r="F67" s="26">
        <f t="shared" si="5"/>
        <v>480</v>
      </c>
      <c r="H67" t="s">
        <v>179</v>
      </c>
      <c r="I67">
        <v>1500</v>
      </c>
      <c r="J67">
        <v>238.1</v>
      </c>
    </row>
    <row r="68" spans="1:10" x14ac:dyDescent="0.2">
      <c r="A68" t="s">
        <v>84</v>
      </c>
      <c r="B68">
        <v>500</v>
      </c>
      <c r="C68">
        <f t="shared" si="4"/>
        <v>83.333333333333329</v>
      </c>
      <c r="D68">
        <v>3</v>
      </c>
      <c r="E68">
        <v>1</v>
      </c>
      <c r="F68" s="26">
        <f t="shared" si="5"/>
        <v>250</v>
      </c>
      <c r="H68" t="s">
        <v>180</v>
      </c>
      <c r="I68">
        <v>110</v>
      </c>
      <c r="J68">
        <v>17.5</v>
      </c>
    </row>
    <row r="69" spans="1:10" x14ac:dyDescent="0.2">
      <c r="A69" t="s">
        <v>85</v>
      </c>
      <c r="B69">
        <v>2500</v>
      </c>
      <c r="C69">
        <f t="shared" si="4"/>
        <v>416.66666666666669</v>
      </c>
      <c r="D69">
        <v>1</v>
      </c>
      <c r="E69">
        <v>1</v>
      </c>
      <c r="F69" s="30">
        <f t="shared" si="5"/>
        <v>416.66666666666669</v>
      </c>
      <c r="H69" t="s">
        <v>182</v>
      </c>
      <c r="I69">
        <v>5381</v>
      </c>
      <c r="J69">
        <v>854.1</v>
      </c>
    </row>
    <row r="70" spans="1:10" x14ac:dyDescent="0.2">
      <c r="A70" t="s">
        <v>86</v>
      </c>
      <c r="B70">
        <v>200</v>
      </c>
      <c r="C70">
        <f t="shared" si="4"/>
        <v>33.333333333333336</v>
      </c>
      <c r="D70">
        <v>16</v>
      </c>
      <c r="E70">
        <v>5</v>
      </c>
      <c r="F70">
        <f t="shared" si="5"/>
        <v>2666.666666666667</v>
      </c>
      <c r="G70" t="s">
        <v>87</v>
      </c>
      <c r="H70" t="s">
        <v>181</v>
      </c>
      <c r="I70">
        <v>200</v>
      </c>
      <c r="J70">
        <v>31.7</v>
      </c>
    </row>
    <row r="71" spans="1:10" x14ac:dyDescent="0.2">
      <c r="A71" t="s">
        <v>88</v>
      </c>
      <c r="B71">
        <v>3200</v>
      </c>
      <c r="C71">
        <f t="shared" si="4"/>
        <v>533.33333333333337</v>
      </c>
      <c r="D71">
        <v>16</v>
      </c>
      <c r="E71">
        <v>1</v>
      </c>
      <c r="F71">
        <f>C71</f>
        <v>533.33333333333337</v>
      </c>
      <c r="H71" t="s">
        <v>183</v>
      </c>
      <c r="I71">
        <v>1790</v>
      </c>
      <c r="J71">
        <v>284.10000000000002</v>
      </c>
    </row>
    <row r="72" spans="1:10" x14ac:dyDescent="0.2">
      <c r="A72" t="s">
        <v>89</v>
      </c>
      <c r="B72">
        <v>3200</v>
      </c>
      <c r="C72">
        <f t="shared" si="4"/>
        <v>533.33333333333337</v>
      </c>
      <c r="D72">
        <v>16</v>
      </c>
      <c r="E72">
        <v>1</v>
      </c>
      <c r="F72">
        <f t="shared" ref="F72:F74" si="7">C72</f>
        <v>533.33333333333337</v>
      </c>
      <c r="H72" t="s">
        <v>166</v>
      </c>
      <c r="I72">
        <v>84</v>
      </c>
      <c r="J72">
        <v>13.3</v>
      </c>
    </row>
    <row r="73" spans="1:10" x14ac:dyDescent="0.2">
      <c r="A73" t="s">
        <v>90</v>
      </c>
      <c r="B73">
        <v>4600</v>
      </c>
      <c r="C73">
        <f t="shared" si="4"/>
        <v>766.66666666666663</v>
      </c>
      <c r="D73">
        <v>23</v>
      </c>
      <c r="E73">
        <v>1</v>
      </c>
      <c r="F73" s="30">
        <f t="shared" si="7"/>
        <v>766.66666666666663</v>
      </c>
      <c r="G73" t="s">
        <v>92</v>
      </c>
      <c r="H73" t="s">
        <v>184</v>
      </c>
      <c r="I73">
        <v>75</v>
      </c>
      <c r="J73">
        <v>11.9</v>
      </c>
    </row>
    <row r="74" spans="1:10" x14ac:dyDescent="0.2">
      <c r="A74" t="s">
        <v>91</v>
      </c>
      <c r="B74">
        <v>3200</v>
      </c>
      <c r="C74">
        <f t="shared" si="4"/>
        <v>533.33333333333337</v>
      </c>
      <c r="D74">
        <v>16</v>
      </c>
      <c r="E74">
        <v>1</v>
      </c>
      <c r="F74">
        <f t="shared" si="7"/>
        <v>533.33333333333337</v>
      </c>
      <c r="H74" t="s">
        <v>185</v>
      </c>
      <c r="I74">
        <v>100</v>
      </c>
      <c r="J74">
        <v>15.9</v>
      </c>
    </row>
    <row r="75" spans="1:10" x14ac:dyDescent="0.2">
      <c r="A75" t="s">
        <v>93</v>
      </c>
      <c r="C75">
        <v>200</v>
      </c>
      <c r="D75">
        <v>1</v>
      </c>
      <c r="E75">
        <v>4</v>
      </c>
      <c r="F75">
        <v>200</v>
      </c>
      <c r="G75" t="s">
        <v>95</v>
      </c>
      <c r="H75" t="s">
        <v>186</v>
      </c>
      <c r="I75">
        <v>27</v>
      </c>
      <c r="J75">
        <v>4.3</v>
      </c>
    </row>
    <row r="76" spans="1:10" x14ac:dyDescent="0.2">
      <c r="A76" t="s">
        <v>94</v>
      </c>
      <c r="C76">
        <v>150</v>
      </c>
      <c r="D76">
        <v>1</v>
      </c>
      <c r="E76">
        <v>4</v>
      </c>
      <c r="F76">
        <v>150</v>
      </c>
      <c r="G76" t="s">
        <v>96</v>
      </c>
      <c r="H76" t="s">
        <v>187</v>
      </c>
      <c r="I76">
        <v>13780</v>
      </c>
      <c r="J76">
        <v>2187.3000000000002</v>
      </c>
    </row>
    <row r="77" spans="1:10" x14ac:dyDescent="0.2">
      <c r="A77" s="26" t="s">
        <v>97</v>
      </c>
      <c r="B77" s="26"/>
      <c r="C77" s="26">
        <v>180</v>
      </c>
      <c r="D77" s="26">
        <v>13</v>
      </c>
      <c r="E77" s="26">
        <v>1</v>
      </c>
      <c r="F77" s="26">
        <f>C77*D77</f>
        <v>2340</v>
      </c>
      <c r="G77" s="26" t="s">
        <v>98</v>
      </c>
      <c r="H77" t="s">
        <v>188</v>
      </c>
      <c r="I77">
        <v>26969.52</v>
      </c>
      <c r="J77">
        <v>4280.8999999999996</v>
      </c>
    </row>
    <row r="78" spans="1:10" x14ac:dyDescent="0.2">
      <c r="A78" s="26" t="s">
        <v>99</v>
      </c>
      <c r="B78" s="26"/>
      <c r="C78" s="26"/>
      <c r="D78" s="26"/>
      <c r="E78" s="26"/>
      <c r="F78" s="26"/>
      <c r="G78" s="26"/>
      <c r="H78" t="s">
        <v>189</v>
      </c>
      <c r="I78">
        <v>2750</v>
      </c>
      <c r="J78">
        <v>436.5</v>
      </c>
    </row>
    <row r="79" spans="1:10" x14ac:dyDescent="0.2">
      <c r="A79" s="26" t="s">
        <v>7</v>
      </c>
      <c r="B79" s="26"/>
      <c r="C79" s="26"/>
      <c r="D79" s="26"/>
      <c r="E79" s="26"/>
      <c r="F79" s="26">
        <f>SUM(F54:F78)</f>
        <v>33051</v>
      </c>
      <c r="G79" s="26"/>
      <c r="H79" t="s">
        <v>190</v>
      </c>
      <c r="I79">
        <v>8784</v>
      </c>
      <c r="J79">
        <v>1394.3</v>
      </c>
    </row>
    <row r="80" spans="1:10" x14ac:dyDescent="0.2">
      <c r="A80" s="26"/>
      <c r="B80" s="26"/>
      <c r="C80" s="26"/>
      <c r="D80" s="26"/>
      <c r="E80" s="26"/>
      <c r="F80" s="26"/>
      <c r="G80" s="26"/>
    </row>
    <row r="81" spans="1:7" x14ac:dyDescent="0.2">
      <c r="A81" s="37" t="s">
        <v>103</v>
      </c>
      <c r="B81" s="37"/>
      <c r="C81" s="37"/>
      <c r="D81" s="37"/>
      <c r="E81" s="37"/>
      <c r="F81" s="37"/>
      <c r="G81" s="37"/>
    </row>
    <row r="82" spans="1:7" x14ac:dyDescent="0.2">
      <c r="A82" s="26" t="s">
        <v>2</v>
      </c>
      <c r="B82" s="26" t="s">
        <v>3</v>
      </c>
      <c r="C82" s="26" t="s">
        <v>4</v>
      </c>
      <c r="D82" s="26" t="s">
        <v>5</v>
      </c>
      <c r="E82" s="26" t="s">
        <v>6</v>
      </c>
      <c r="F82" s="26" t="s">
        <v>7</v>
      </c>
      <c r="G82" s="26" t="s">
        <v>8</v>
      </c>
    </row>
    <row r="83" spans="1:7" x14ac:dyDescent="0.2">
      <c r="A83" s="26" t="s">
        <v>104</v>
      </c>
      <c r="B83" s="26"/>
      <c r="C83" s="26">
        <v>1600</v>
      </c>
      <c r="D83" s="26">
        <v>12</v>
      </c>
      <c r="E83" s="26">
        <v>1</v>
      </c>
      <c r="F83" s="26">
        <f>(1314*6)+(1424*4)+1550+1235</f>
        <v>16365</v>
      </c>
      <c r="G83" s="26"/>
    </row>
    <row r="84" spans="1:7" x14ac:dyDescent="0.2">
      <c r="A84" s="26" t="s">
        <v>105</v>
      </c>
      <c r="B84" s="26">
        <v>3680000</v>
      </c>
      <c r="C84" s="26">
        <f>B84/1061</f>
        <v>3468.4260131950991</v>
      </c>
      <c r="D84" s="26">
        <v>4</v>
      </c>
      <c r="E84" s="26">
        <v>4</v>
      </c>
      <c r="F84" s="26">
        <f>C84</f>
        <v>3468.4260131950991</v>
      </c>
      <c r="G84" s="26"/>
    </row>
    <row r="85" spans="1:7" x14ac:dyDescent="0.2">
      <c r="A85" s="26" t="s">
        <v>106</v>
      </c>
      <c r="B85" s="26">
        <v>4480000</v>
      </c>
      <c r="C85" s="26">
        <f>B85/1061</f>
        <v>4222.431668237512</v>
      </c>
      <c r="D85" s="26">
        <v>4</v>
      </c>
      <c r="E85" s="26">
        <v>4</v>
      </c>
      <c r="F85" s="26">
        <f>C85</f>
        <v>4222.431668237512</v>
      </c>
      <c r="G85" s="26"/>
    </row>
    <row r="86" spans="1:7" x14ac:dyDescent="0.2">
      <c r="A86" s="26" t="s">
        <v>107</v>
      </c>
      <c r="B86" s="26">
        <v>3000000</v>
      </c>
      <c r="C86" s="26">
        <f>B86/1061</f>
        <v>2827.5212064090479</v>
      </c>
      <c r="D86" s="26">
        <v>1</v>
      </c>
      <c r="E86" s="26">
        <v>4</v>
      </c>
      <c r="F86" s="26">
        <f>C86</f>
        <v>2827.5212064090479</v>
      </c>
      <c r="G86" s="26"/>
    </row>
    <row r="87" spans="1:7" x14ac:dyDescent="0.2">
      <c r="A87" s="26" t="s">
        <v>108</v>
      </c>
      <c r="B87" s="26">
        <v>478000</v>
      </c>
      <c r="C87" s="26">
        <f>B87/1061</f>
        <v>450.51837888784166</v>
      </c>
      <c r="D87" s="26"/>
      <c r="E87" s="26"/>
      <c r="F87" s="26">
        <f>C87</f>
        <v>450.51837888784166</v>
      </c>
      <c r="G87" s="26"/>
    </row>
    <row r="88" spans="1:7" x14ac:dyDescent="0.2">
      <c r="A88" s="26" t="s">
        <v>109</v>
      </c>
      <c r="B88" s="26"/>
      <c r="C88" s="26">
        <v>1000</v>
      </c>
      <c r="D88" s="26"/>
      <c r="E88" s="26"/>
      <c r="F88" s="26">
        <v>1000</v>
      </c>
      <c r="G88" s="26"/>
    </row>
    <row r="89" spans="1:7" x14ac:dyDescent="0.2">
      <c r="A89" s="26" t="s">
        <v>110</v>
      </c>
      <c r="B89" s="26"/>
      <c r="C89" s="26"/>
      <c r="D89" s="26"/>
      <c r="E89" s="26"/>
      <c r="F89" s="26"/>
      <c r="G89" s="26"/>
    </row>
    <row r="90" spans="1:7" x14ac:dyDescent="0.2">
      <c r="A90" t="s">
        <v>18</v>
      </c>
      <c r="C90">
        <v>250</v>
      </c>
      <c r="D90">
        <v>12</v>
      </c>
      <c r="E90">
        <v>1</v>
      </c>
      <c r="F90">
        <f>C90*D90</f>
        <v>3000</v>
      </c>
    </row>
    <row r="91" spans="1:7" x14ac:dyDescent="0.2">
      <c r="A91" t="s">
        <v>7</v>
      </c>
      <c r="F91">
        <f>SUM(F83:F90)</f>
        <v>31333.897266729498</v>
      </c>
    </row>
  </sheetData>
  <mergeCells count="5">
    <mergeCell ref="F30:F31"/>
    <mergeCell ref="A7:G7"/>
    <mergeCell ref="A26:G26"/>
    <mergeCell ref="A52:G52"/>
    <mergeCell ref="A81:G8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5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rightToLeft="1" workbookViewId="0">
      <selection activeCell="B2" sqref="B2"/>
    </sheetView>
  </sheetViews>
  <sheetFormatPr defaultRowHeight="14.25" x14ac:dyDescent="0.2"/>
  <cols>
    <col min="1" max="1" width="29.875" bestFit="1" customWidth="1"/>
    <col min="2" max="3" width="11.875" bestFit="1" customWidth="1"/>
    <col min="4" max="4" width="4.625" bestFit="1" customWidth="1"/>
    <col min="5" max="5" width="4.125" bestFit="1" customWidth="1"/>
    <col min="6" max="6" width="11.875" bestFit="1" customWidth="1"/>
    <col min="7" max="7" width="19.5" bestFit="1" customWidth="1"/>
  </cols>
  <sheetData>
    <row r="1" spans="1:7" ht="15" thickBot="1" x14ac:dyDescent="0.25">
      <c r="A1" t="s">
        <v>0</v>
      </c>
    </row>
    <row r="2" spans="1:7" x14ac:dyDescent="0.2">
      <c r="A2" s="3" t="s">
        <v>111</v>
      </c>
      <c r="B2" s="4">
        <f>F33</f>
        <v>30071.64</v>
      </c>
    </row>
    <row r="3" spans="1:7" x14ac:dyDescent="0.2">
      <c r="A3" s="5" t="s">
        <v>112</v>
      </c>
      <c r="B3" s="6">
        <f>F57</f>
        <v>41824.99999995</v>
      </c>
    </row>
    <row r="4" spans="1:7" x14ac:dyDescent="0.2">
      <c r="A4" s="5" t="s">
        <v>113</v>
      </c>
      <c r="B4" s="6">
        <f>F95</f>
        <v>33125.800000000003</v>
      </c>
    </row>
    <row r="5" spans="1:7" x14ac:dyDescent="0.2">
      <c r="A5" s="5" t="s">
        <v>114</v>
      </c>
      <c r="B5" s="6">
        <f>F114</f>
        <v>32162</v>
      </c>
    </row>
    <row r="6" spans="1:7" ht="20.25" thickBot="1" x14ac:dyDescent="0.35">
      <c r="A6" s="9" t="s">
        <v>115</v>
      </c>
      <c r="B6" s="10">
        <f>SUM(B2:B5)</f>
        <v>137184.43999995</v>
      </c>
    </row>
    <row r="8" spans="1:7" ht="15" thickBot="1" x14ac:dyDescent="0.25"/>
    <row r="9" spans="1:7" ht="21" thickBot="1" x14ac:dyDescent="0.35">
      <c r="A9" s="38" t="s">
        <v>1</v>
      </c>
      <c r="B9" s="39"/>
      <c r="C9" s="39"/>
      <c r="D9" s="39"/>
      <c r="E9" s="39"/>
      <c r="F9" s="39"/>
      <c r="G9" s="45"/>
    </row>
    <row r="10" spans="1:7" ht="15" x14ac:dyDescent="0.25">
      <c r="A10" s="12" t="s">
        <v>2</v>
      </c>
      <c r="B10" s="46" t="s">
        <v>3</v>
      </c>
      <c r="C10" s="46" t="s">
        <v>4</v>
      </c>
      <c r="D10" s="46" t="s">
        <v>5</v>
      </c>
      <c r="E10" s="46" t="s">
        <v>6</v>
      </c>
      <c r="F10" s="46" t="s">
        <v>7</v>
      </c>
      <c r="G10" s="47" t="s">
        <v>8</v>
      </c>
    </row>
    <row r="11" spans="1:7" x14ac:dyDescent="0.2">
      <c r="A11" s="5" t="s">
        <v>191</v>
      </c>
      <c r="B11" s="48">
        <v>350</v>
      </c>
      <c r="C11" s="48">
        <v>0</v>
      </c>
      <c r="D11" s="48">
        <v>14</v>
      </c>
      <c r="E11" s="48">
        <v>1</v>
      </c>
      <c r="F11" s="48">
        <f>B11*D11*E11/3.5</f>
        <v>1400</v>
      </c>
      <c r="G11" s="49" t="s">
        <v>192</v>
      </c>
    </row>
    <row r="12" spans="1:7" x14ac:dyDescent="0.2">
      <c r="A12" s="40" t="s">
        <v>10</v>
      </c>
      <c r="B12" s="41">
        <v>9000</v>
      </c>
      <c r="C12" s="41">
        <v>139</v>
      </c>
      <c r="D12" s="41">
        <v>8</v>
      </c>
      <c r="E12" s="41">
        <v>2</v>
      </c>
      <c r="F12" s="41">
        <f>C12*D12*E12*1.28</f>
        <v>2846.7200000000003</v>
      </c>
      <c r="G12" s="50"/>
    </row>
    <row r="13" spans="1:7" x14ac:dyDescent="0.2">
      <c r="A13" s="40" t="s">
        <v>11</v>
      </c>
      <c r="B13" s="41">
        <v>9000</v>
      </c>
      <c r="C13" s="41">
        <v>139</v>
      </c>
      <c r="D13" s="41">
        <v>3</v>
      </c>
      <c r="E13" s="41">
        <v>2</v>
      </c>
      <c r="F13" s="41">
        <f t="shared" ref="F13:F32" si="0">C13*D13*E13*1.28</f>
        <v>1067.52</v>
      </c>
      <c r="G13" s="50"/>
    </row>
    <row r="14" spans="1:7" x14ac:dyDescent="0.2">
      <c r="A14" s="40" t="s">
        <v>12</v>
      </c>
      <c r="B14" s="42">
        <v>10500</v>
      </c>
      <c r="C14" s="41">
        <v>162</v>
      </c>
      <c r="D14" s="41">
        <v>9</v>
      </c>
      <c r="E14" s="41">
        <v>1</v>
      </c>
      <c r="F14" s="41">
        <f t="shared" si="0"/>
        <v>1866.24</v>
      </c>
      <c r="G14" s="50"/>
    </row>
    <row r="15" spans="1:7" x14ac:dyDescent="0.2">
      <c r="A15" s="40" t="s">
        <v>13</v>
      </c>
      <c r="B15" s="41">
        <v>11500</v>
      </c>
      <c r="C15" s="41">
        <v>177</v>
      </c>
      <c r="D15" s="41">
        <v>3</v>
      </c>
      <c r="E15" s="41">
        <v>1</v>
      </c>
      <c r="F15" s="41">
        <f t="shared" si="0"/>
        <v>679.68000000000006</v>
      </c>
      <c r="G15" s="50"/>
    </row>
    <row r="16" spans="1:7" x14ac:dyDescent="0.2">
      <c r="A16" s="40" t="s">
        <v>21</v>
      </c>
      <c r="B16" s="41">
        <v>9500</v>
      </c>
      <c r="C16" s="41">
        <v>146</v>
      </c>
      <c r="D16" s="41">
        <v>11</v>
      </c>
      <c r="E16" s="41">
        <v>1</v>
      </c>
      <c r="F16" s="41">
        <f t="shared" si="0"/>
        <v>2055.6799999999998</v>
      </c>
      <c r="G16" s="50"/>
    </row>
    <row r="17" spans="1:7" x14ac:dyDescent="0.2">
      <c r="A17" s="40" t="s">
        <v>22</v>
      </c>
      <c r="B17" s="41">
        <v>11000</v>
      </c>
      <c r="C17" s="41">
        <v>170</v>
      </c>
      <c r="D17" s="41">
        <v>3</v>
      </c>
      <c r="E17" s="41">
        <v>1</v>
      </c>
      <c r="F17" s="41">
        <f t="shared" si="0"/>
        <v>652.80000000000007</v>
      </c>
      <c r="G17" s="50"/>
    </row>
    <row r="18" spans="1:7" x14ac:dyDescent="0.2">
      <c r="A18" s="40" t="s">
        <v>14</v>
      </c>
      <c r="B18" s="41">
        <v>7500</v>
      </c>
      <c r="C18" s="41">
        <v>116</v>
      </c>
      <c r="D18" s="41">
        <v>1</v>
      </c>
      <c r="E18" s="41">
        <v>3</v>
      </c>
      <c r="F18" s="41">
        <f t="shared" si="0"/>
        <v>445.44</v>
      </c>
      <c r="G18" s="50"/>
    </row>
    <row r="19" spans="1:7" x14ac:dyDescent="0.2">
      <c r="A19" s="40" t="s">
        <v>15</v>
      </c>
      <c r="B19" s="41">
        <v>9000</v>
      </c>
      <c r="C19" s="41">
        <v>139</v>
      </c>
      <c r="D19" s="41">
        <v>1</v>
      </c>
      <c r="E19" s="41">
        <v>2</v>
      </c>
      <c r="F19" s="41">
        <f t="shared" si="0"/>
        <v>355.84000000000003</v>
      </c>
      <c r="G19" s="50"/>
    </row>
    <row r="20" spans="1:7" x14ac:dyDescent="0.2">
      <c r="A20" s="40" t="s">
        <v>16</v>
      </c>
      <c r="B20" s="41">
        <v>8000</v>
      </c>
      <c r="C20" s="41">
        <v>123</v>
      </c>
      <c r="D20" s="41">
        <v>1</v>
      </c>
      <c r="E20" s="41">
        <v>2</v>
      </c>
      <c r="F20" s="41">
        <f t="shared" si="0"/>
        <v>314.88</v>
      </c>
      <c r="G20" s="50"/>
    </row>
    <row r="21" spans="1:7" x14ac:dyDescent="0.2">
      <c r="A21" s="40" t="s">
        <v>19</v>
      </c>
      <c r="B21" s="41">
        <v>5000</v>
      </c>
      <c r="C21" s="41">
        <v>78</v>
      </c>
      <c r="D21" s="41">
        <v>15</v>
      </c>
      <c r="E21" s="41">
        <v>1</v>
      </c>
      <c r="F21" s="41">
        <f t="shared" si="0"/>
        <v>1497.6000000000001</v>
      </c>
      <c r="G21" s="50"/>
    </row>
    <row r="22" spans="1:7" x14ac:dyDescent="0.2">
      <c r="A22" s="40" t="s">
        <v>20</v>
      </c>
      <c r="B22" s="41">
        <v>6500</v>
      </c>
      <c r="C22" s="41">
        <v>100</v>
      </c>
      <c r="D22" s="41">
        <v>15</v>
      </c>
      <c r="E22" s="41">
        <v>1</v>
      </c>
      <c r="F22" s="41">
        <f t="shared" si="0"/>
        <v>1920</v>
      </c>
      <c r="G22" s="50"/>
    </row>
    <row r="23" spans="1:7" x14ac:dyDescent="0.2">
      <c r="A23" s="5" t="s">
        <v>193</v>
      </c>
      <c r="B23" s="48">
        <v>2280</v>
      </c>
      <c r="C23" s="48">
        <v>35</v>
      </c>
      <c r="D23" s="48">
        <v>10</v>
      </c>
      <c r="E23" s="48">
        <v>1</v>
      </c>
      <c r="F23" s="48">
        <f t="shared" si="0"/>
        <v>448</v>
      </c>
      <c r="G23" s="50"/>
    </row>
    <row r="24" spans="1:7" x14ac:dyDescent="0.2">
      <c r="A24" s="5" t="s">
        <v>194</v>
      </c>
      <c r="B24" s="48">
        <v>2280</v>
      </c>
      <c r="C24" s="48">
        <v>35</v>
      </c>
      <c r="D24" s="48">
        <v>12</v>
      </c>
      <c r="E24" s="48">
        <v>1</v>
      </c>
      <c r="F24" s="48">
        <f t="shared" si="0"/>
        <v>537.6</v>
      </c>
      <c r="G24" s="50"/>
    </row>
    <row r="25" spans="1:7" x14ac:dyDescent="0.2">
      <c r="A25" s="5" t="s">
        <v>195</v>
      </c>
      <c r="B25" s="48">
        <v>1200</v>
      </c>
      <c r="C25" s="48">
        <v>18</v>
      </c>
      <c r="D25" s="48">
        <v>3</v>
      </c>
      <c r="E25" s="48">
        <v>2</v>
      </c>
      <c r="F25" s="48">
        <f t="shared" si="0"/>
        <v>138.24</v>
      </c>
      <c r="G25" s="50"/>
    </row>
    <row r="26" spans="1:7" x14ac:dyDescent="0.2">
      <c r="A26" s="5" t="s">
        <v>196</v>
      </c>
      <c r="B26" s="48">
        <v>1000</v>
      </c>
      <c r="C26" s="48">
        <v>16</v>
      </c>
      <c r="D26" s="48">
        <v>4</v>
      </c>
      <c r="E26" s="48">
        <v>2</v>
      </c>
      <c r="F26" s="48">
        <f t="shared" si="0"/>
        <v>163.84</v>
      </c>
      <c r="G26" s="50"/>
    </row>
    <row r="27" spans="1:7" x14ac:dyDescent="0.2">
      <c r="A27" s="5" t="s">
        <v>197</v>
      </c>
      <c r="B27" s="48">
        <v>1000</v>
      </c>
      <c r="C27" s="48">
        <v>16</v>
      </c>
      <c r="D27" s="48">
        <v>4</v>
      </c>
      <c r="E27" s="48">
        <v>2</v>
      </c>
      <c r="F27" s="48">
        <f t="shared" si="0"/>
        <v>163.84</v>
      </c>
      <c r="G27" s="50"/>
    </row>
    <row r="28" spans="1:7" x14ac:dyDescent="0.2">
      <c r="A28" s="5" t="s">
        <v>198</v>
      </c>
      <c r="B28" s="48">
        <v>4500</v>
      </c>
      <c r="C28" s="48">
        <v>70</v>
      </c>
      <c r="D28" s="48">
        <v>1</v>
      </c>
      <c r="E28" s="48">
        <v>1</v>
      </c>
      <c r="F28" s="48">
        <f t="shared" si="0"/>
        <v>89.600000000000009</v>
      </c>
      <c r="G28" s="50"/>
    </row>
    <row r="29" spans="1:7" x14ac:dyDescent="0.2">
      <c r="A29" s="5" t="s">
        <v>18</v>
      </c>
      <c r="B29" s="48"/>
      <c r="C29" s="48">
        <v>102</v>
      </c>
      <c r="D29" s="48">
        <v>13</v>
      </c>
      <c r="E29" s="48">
        <v>1</v>
      </c>
      <c r="F29" s="48">
        <f>(102*12)+302</f>
        <v>1526</v>
      </c>
      <c r="G29" s="50"/>
    </row>
    <row r="30" spans="1:7" x14ac:dyDescent="0.2">
      <c r="A30" s="5" t="s">
        <v>199</v>
      </c>
      <c r="B30" s="48"/>
      <c r="C30" s="41">
        <v>931.5</v>
      </c>
      <c r="D30" s="41">
        <v>14</v>
      </c>
      <c r="E30" s="41">
        <v>1</v>
      </c>
      <c r="F30" s="41">
        <f>C30*D30*E30</f>
        <v>13041</v>
      </c>
      <c r="G30" s="50"/>
    </row>
    <row r="31" spans="1:7" x14ac:dyDescent="0.2">
      <c r="A31" s="5" t="s">
        <v>200</v>
      </c>
      <c r="B31" s="48">
        <v>4500</v>
      </c>
      <c r="C31" s="48">
        <v>6.5</v>
      </c>
      <c r="D31" s="48">
        <v>10</v>
      </c>
      <c r="E31" s="48">
        <v>1</v>
      </c>
      <c r="F31" s="48">
        <f t="shared" si="0"/>
        <v>83.2</v>
      </c>
      <c r="G31" s="50"/>
    </row>
    <row r="32" spans="1:7" x14ac:dyDescent="0.2">
      <c r="A32" s="43" t="s">
        <v>201</v>
      </c>
      <c r="B32" s="51">
        <v>9000</v>
      </c>
      <c r="C32" s="52">
        <v>139</v>
      </c>
      <c r="D32" s="53">
        <v>1</v>
      </c>
      <c r="E32" s="53">
        <v>1</v>
      </c>
      <c r="F32" s="48">
        <f t="shared" si="0"/>
        <v>177.92000000000002</v>
      </c>
      <c r="G32" s="54" t="s">
        <v>202</v>
      </c>
    </row>
    <row r="33" spans="1:7" ht="15" thickBot="1" x14ac:dyDescent="0.25">
      <c r="A33" s="44" t="s">
        <v>7</v>
      </c>
      <c r="B33" s="55"/>
      <c r="C33" s="55"/>
      <c r="D33" s="55"/>
      <c r="E33" s="55"/>
      <c r="F33" s="55">
        <f>SUM(F12:F32)</f>
        <v>30071.64</v>
      </c>
      <c r="G33" s="56"/>
    </row>
    <row r="34" spans="1:7" x14ac:dyDescent="0.2">
      <c r="B34" s="27"/>
      <c r="C34" s="27"/>
      <c r="D34" s="27"/>
      <c r="E34" s="27"/>
      <c r="F34" s="27"/>
      <c r="G34" s="45"/>
    </row>
    <row r="35" spans="1:7" ht="15" thickBot="1" x14ac:dyDescent="0.25">
      <c r="B35" s="27"/>
      <c r="C35" s="27"/>
      <c r="D35" s="27"/>
      <c r="E35" s="27"/>
      <c r="F35" s="27"/>
      <c r="G35" s="45"/>
    </row>
    <row r="36" spans="1:7" ht="21" thickBot="1" x14ac:dyDescent="0.35">
      <c r="A36" s="38" t="s">
        <v>27</v>
      </c>
      <c r="B36" s="39"/>
      <c r="C36" s="39"/>
      <c r="D36" s="39"/>
      <c r="E36" s="39"/>
      <c r="F36" s="39"/>
      <c r="G36" s="45"/>
    </row>
    <row r="37" spans="1:7" ht="15" x14ac:dyDescent="0.25">
      <c r="A37" s="12" t="s">
        <v>2</v>
      </c>
      <c r="B37" s="46" t="s">
        <v>3</v>
      </c>
      <c r="C37" s="46" t="s">
        <v>4</v>
      </c>
      <c r="D37" s="46" t="s">
        <v>5</v>
      </c>
      <c r="E37" s="46" t="s">
        <v>6</v>
      </c>
      <c r="F37" s="46" t="s">
        <v>7</v>
      </c>
      <c r="G37" s="47" t="s">
        <v>8</v>
      </c>
    </row>
    <row r="38" spans="1:7" x14ac:dyDescent="0.2">
      <c r="A38" s="5" t="s">
        <v>203</v>
      </c>
      <c r="B38" s="48">
        <v>13333.333333333299</v>
      </c>
      <c r="C38" s="48">
        <v>240</v>
      </c>
      <c r="D38" s="48">
        <v>15</v>
      </c>
      <c r="E38" s="48">
        <v>4</v>
      </c>
      <c r="F38" s="48">
        <f>C38*D38*E38</f>
        <v>14400</v>
      </c>
      <c r="G38" s="50"/>
    </row>
    <row r="39" spans="1:7" x14ac:dyDescent="0.2">
      <c r="A39" s="57" t="s">
        <v>204</v>
      </c>
      <c r="B39" s="48">
        <v>4500</v>
      </c>
      <c r="C39" s="58">
        <v>875</v>
      </c>
      <c r="D39" s="48">
        <v>4</v>
      </c>
      <c r="E39" s="48">
        <v>1</v>
      </c>
      <c r="F39" s="48">
        <f t="shared" ref="F39:F55" si="1">C39*D39*E39</f>
        <v>3500</v>
      </c>
      <c r="G39" s="50"/>
    </row>
    <row r="40" spans="1:7" x14ac:dyDescent="0.2">
      <c r="A40" s="5" t="s">
        <v>205</v>
      </c>
      <c r="B40" s="48">
        <v>333.33333340000001</v>
      </c>
      <c r="C40" s="48">
        <v>6.6666666660000002</v>
      </c>
      <c r="D40" s="48">
        <v>15</v>
      </c>
      <c r="E40" s="48">
        <v>5</v>
      </c>
      <c r="F40" s="48">
        <f t="shared" si="1"/>
        <v>499.99999995000002</v>
      </c>
      <c r="G40" s="50"/>
    </row>
    <row r="41" spans="1:7" x14ac:dyDescent="0.2">
      <c r="A41" s="5" t="s">
        <v>206</v>
      </c>
      <c r="B41" s="48">
        <v>100</v>
      </c>
      <c r="C41" s="48">
        <v>2</v>
      </c>
      <c r="D41" s="48">
        <v>150</v>
      </c>
      <c r="E41" s="48">
        <v>1</v>
      </c>
      <c r="F41" s="48">
        <f t="shared" si="1"/>
        <v>300</v>
      </c>
      <c r="G41" s="50"/>
    </row>
    <row r="42" spans="1:7" x14ac:dyDescent="0.2">
      <c r="A42" s="5" t="s">
        <v>207</v>
      </c>
      <c r="B42" s="48">
        <v>10000</v>
      </c>
      <c r="C42" s="48">
        <v>180</v>
      </c>
      <c r="D42" s="48">
        <v>5</v>
      </c>
      <c r="E42" s="48">
        <v>5</v>
      </c>
      <c r="F42" s="48">
        <f t="shared" si="1"/>
        <v>4500</v>
      </c>
      <c r="G42" s="50"/>
    </row>
    <row r="43" spans="1:7" x14ac:dyDescent="0.2">
      <c r="A43" s="5" t="s">
        <v>208</v>
      </c>
      <c r="B43" s="48">
        <v>500</v>
      </c>
      <c r="C43" s="48">
        <v>10</v>
      </c>
      <c r="D43" s="48">
        <v>60</v>
      </c>
      <c r="E43" s="48">
        <v>1</v>
      </c>
      <c r="F43" s="48">
        <f t="shared" si="1"/>
        <v>600</v>
      </c>
      <c r="G43" s="50"/>
    </row>
    <row r="44" spans="1:7" x14ac:dyDescent="0.2">
      <c r="A44" s="5" t="s">
        <v>61</v>
      </c>
      <c r="B44" s="48">
        <v>50</v>
      </c>
      <c r="C44" s="48">
        <v>1</v>
      </c>
      <c r="D44" s="48">
        <v>200</v>
      </c>
      <c r="E44" s="48">
        <v>1</v>
      </c>
      <c r="F44" s="48">
        <f t="shared" si="1"/>
        <v>200</v>
      </c>
      <c r="G44" s="50"/>
    </row>
    <row r="45" spans="1:7" x14ac:dyDescent="0.2">
      <c r="A45" s="5" t="s">
        <v>62</v>
      </c>
      <c r="B45" s="48">
        <v>4200</v>
      </c>
      <c r="C45" s="48">
        <v>75</v>
      </c>
      <c r="D45" s="48">
        <v>20</v>
      </c>
      <c r="E45" s="48">
        <v>1</v>
      </c>
      <c r="F45" s="48">
        <f t="shared" si="1"/>
        <v>1500</v>
      </c>
      <c r="G45" s="50"/>
    </row>
    <row r="46" spans="1:7" x14ac:dyDescent="0.2">
      <c r="A46" s="5" t="s">
        <v>63</v>
      </c>
      <c r="B46" s="48">
        <v>1000</v>
      </c>
      <c r="C46" s="48">
        <v>200</v>
      </c>
      <c r="D46" s="48">
        <v>20</v>
      </c>
      <c r="E46" s="48">
        <v>1</v>
      </c>
      <c r="F46" s="48">
        <f t="shared" si="1"/>
        <v>4000</v>
      </c>
      <c r="G46" s="50"/>
    </row>
    <row r="47" spans="1:7" x14ac:dyDescent="0.2">
      <c r="A47" s="5" t="s">
        <v>66</v>
      </c>
      <c r="B47" s="48">
        <v>1500</v>
      </c>
      <c r="C47" s="48">
        <v>27.5</v>
      </c>
      <c r="D47" s="48">
        <v>20</v>
      </c>
      <c r="E47" s="48">
        <v>1</v>
      </c>
      <c r="F47" s="48">
        <f t="shared" si="1"/>
        <v>550</v>
      </c>
      <c r="G47" s="50"/>
    </row>
    <row r="48" spans="1:7" x14ac:dyDescent="0.2">
      <c r="A48" s="5" t="s">
        <v>65</v>
      </c>
      <c r="B48" s="48">
        <v>0</v>
      </c>
      <c r="C48" s="48">
        <v>240</v>
      </c>
      <c r="D48" s="48">
        <v>5</v>
      </c>
      <c r="E48" s="48">
        <v>1</v>
      </c>
      <c r="F48" s="48">
        <f t="shared" si="1"/>
        <v>1200</v>
      </c>
      <c r="G48" s="50"/>
    </row>
    <row r="49" spans="1:7" x14ac:dyDescent="0.2">
      <c r="A49" s="5" t="s">
        <v>209</v>
      </c>
      <c r="B49" s="48">
        <v>0</v>
      </c>
      <c r="C49" s="48">
        <v>0</v>
      </c>
      <c r="D49" s="48">
        <v>20</v>
      </c>
      <c r="E49" s="48">
        <v>1</v>
      </c>
      <c r="F49" s="48">
        <f t="shared" si="1"/>
        <v>0</v>
      </c>
      <c r="G49" s="50" t="s">
        <v>210</v>
      </c>
    </row>
    <row r="50" spans="1:7" x14ac:dyDescent="0.2">
      <c r="A50" s="5" t="s">
        <v>68</v>
      </c>
      <c r="B50" s="48">
        <v>12000</v>
      </c>
      <c r="C50" s="48">
        <v>200</v>
      </c>
      <c r="D50" s="48">
        <v>1</v>
      </c>
      <c r="E50" s="48">
        <v>5</v>
      </c>
      <c r="F50" s="48">
        <f t="shared" si="1"/>
        <v>1000</v>
      </c>
      <c r="G50" s="50"/>
    </row>
    <row r="51" spans="1:7" x14ac:dyDescent="0.2">
      <c r="A51" s="5" t="s">
        <v>69</v>
      </c>
      <c r="B51" s="48">
        <v>0</v>
      </c>
      <c r="C51" s="48">
        <v>300</v>
      </c>
      <c r="D51" s="48">
        <v>1</v>
      </c>
      <c r="E51" s="48">
        <v>1</v>
      </c>
      <c r="F51" s="48">
        <f t="shared" si="1"/>
        <v>300</v>
      </c>
      <c r="G51" s="50"/>
    </row>
    <row r="52" spans="1:7" x14ac:dyDescent="0.2">
      <c r="A52" s="5" t="s">
        <v>70</v>
      </c>
      <c r="B52" s="48">
        <v>80000</v>
      </c>
      <c r="C52" s="48">
        <v>1500</v>
      </c>
      <c r="D52" s="48">
        <v>1</v>
      </c>
      <c r="E52" s="48">
        <v>1</v>
      </c>
      <c r="F52" s="48">
        <f t="shared" si="1"/>
        <v>1500</v>
      </c>
      <c r="G52" s="50"/>
    </row>
    <row r="53" spans="1:7" x14ac:dyDescent="0.2">
      <c r="A53" s="5" t="s">
        <v>203</v>
      </c>
      <c r="B53" s="48">
        <v>0</v>
      </c>
      <c r="C53" s="48">
        <v>10</v>
      </c>
      <c r="D53" s="48">
        <v>15</v>
      </c>
      <c r="E53" s="48">
        <v>1</v>
      </c>
      <c r="F53" s="48">
        <f t="shared" si="1"/>
        <v>150</v>
      </c>
      <c r="G53" s="50"/>
    </row>
    <row r="54" spans="1:7" x14ac:dyDescent="0.2">
      <c r="A54" s="5" t="s">
        <v>72</v>
      </c>
      <c r="B54" s="48">
        <v>20000</v>
      </c>
      <c r="C54" s="48">
        <v>350</v>
      </c>
      <c r="D54" s="48">
        <v>1</v>
      </c>
      <c r="E54" s="48">
        <v>1</v>
      </c>
      <c r="F54" s="48">
        <f t="shared" si="1"/>
        <v>350</v>
      </c>
      <c r="G54" s="50"/>
    </row>
    <row r="55" spans="1:7" x14ac:dyDescent="0.2">
      <c r="A55" s="5" t="s">
        <v>18</v>
      </c>
      <c r="B55" s="48"/>
      <c r="C55" s="48">
        <v>120</v>
      </c>
      <c r="D55" s="48">
        <v>15</v>
      </c>
      <c r="E55" s="48">
        <v>1</v>
      </c>
      <c r="F55" s="48">
        <f t="shared" si="1"/>
        <v>1800</v>
      </c>
      <c r="G55" s="50"/>
    </row>
    <row r="56" spans="1:7" x14ac:dyDescent="0.2">
      <c r="A56" s="43" t="s">
        <v>211</v>
      </c>
      <c r="B56" s="59"/>
      <c r="C56">
        <v>365</v>
      </c>
      <c r="D56">
        <v>15</v>
      </c>
      <c r="E56">
        <v>1</v>
      </c>
      <c r="F56">
        <f>C56*D56</f>
        <v>5475</v>
      </c>
      <c r="G56" s="54"/>
    </row>
    <row r="57" spans="1:7" ht="15" thickBot="1" x14ac:dyDescent="0.25">
      <c r="A57" s="63" t="s">
        <v>7</v>
      </c>
      <c r="B57" s="64"/>
      <c r="C57" s="64"/>
      <c r="D57" s="65"/>
      <c r="E57" s="65"/>
      <c r="F57" s="65">
        <f>SUM(F38:F56)</f>
        <v>41824.99999995</v>
      </c>
      <c r="G57" s="66"/>
    </row>
    <row r="58" spans="1:7" ht="15" thickBot="1" x14ac:dyDescent="0.25">
      <c r="B58" s="27"/>
      <c r="C58" s="27"/>
      <c r="D58" s="27"/>
      <c r="E58" s="27"/>
      <c r="F58" s="27"/>
      <c r="G58" s="45"/>
    </row>
    <row r="59" spans="1:7" ht="21" thickBot="1" x14ac:dyDescent="0.35">
      <c r="A59" s="38" t="s">
        <v>74</v>
      </c>
      <c r="B59" s="39"/>
      <c r="C59" s="39"/>
      <c r="D59" s="39"/>
      <c r="E59" s="39"/>
      <c r="F59" s="39"/>
      <c r="G59" s="45"/>
    </row>
    <row r="60" spans="1:7" ht="15" x14ac:dyDescent="0.25">
      <c r="A60" s="12" t="s">
        <v>2</v>
      </c>
      <c r="B60" s="46" t="s">
        <v>3</v>
      </c>
      <c r="C60" s="46" t="s">
        <v>4</v>
      </c>
      <c r="D60" s="46" t="s">
        <v>5</v>
      </c>
      <c r="E60" s="46" t="s">
        <v>6</v>
      </c>
      <c r="F60" s="46" t="s">
        <v>7</v>
      </c>
      <c r="G60" s="47" t="s">
        <v>8</v>
      </c>
    </row>
    <row r="61" spans="1:7" x14ac:dyDescent="0.2">
      <c r="A61" s="5" t="s">
        <v>166</v>
      </c>
      <c r="B61" s="48">
        <v>105</v>
      </c>
      <c r="C61" s="48">
        <v>16.7</v>
      </c>
      <c r="D61" s="48">
        <v>1</v>
      </c>
      <c r="E61" s="48">
        <v>1</v>
      </c>
      <c r="F61" s="62">
        <f t="shared" ref="F61:F93" si="2">C61*D61*E61</f>
        <v>16.7</v>
      </c>
      <c r="G61" s="50"/>
    </row>
    <row r="62" spans="1:7" x14ac:dyDescent="0.2">
      <c r="A62" s="5" t="s">
        <v>167</v>
      </c>
      <c r="B62" s="48">
        <v>112</v>
      </c>
      <c r="C62" s="48">
        <v>17.8</v>
      </c>
      <c r="D62" s="48">
        <v>1</v>
      </c>
      <c r="E62" s="48">
        <v>1</v>
      </c>
      <c r="F62" s="62">
        <f t="shared" si="2"/>
        <v>17.8</v>
      </c>
      <c r="G62" s="50"/>
    </row>
    <row r="63" spans="1:7" x14ac:dyDescent="0.2">
      <c r="A63" s="5" t="s">
        <v>168</v>
      </c>
      <c r="B63" s="48">
        <v>70</v>
      </c>
      <c r="C63" s="48">
        <v>11.1</v>
      </c>
      <c r="D63" s="48">
        <v>1</v>
      </c>
      <c r="E63" s="48">
        <v>1</v>
      </c>
      <c r="F63" s="62">
        <f t="shared" si="2"/>
        <v>11.1</v>
      </c>
      <c r="G63" s="50"/>
    </row>
    <row r="64" spans="1:7" x14ac:dyDescent="0.2">
      <c r="A64" s="5" t="s">
        <v>167</v>
      </c>
      <c r="B64" s="48">
        <v>35.5</v>
      </c>
      <c r="C64" s="48">
        <v>5.6</v>
      </c>
      <c r="D64" s="48">
        <v>1</v>
      </c>
      <c r="E64" s="48">
        <v>1</v>
      </c>
      <c r="F64" s="62">
        <f t="shared" si="2"/>
        <v>5.6</v>
      </c>
      <c r="G64" s="50"/>
    </row>
    <row r="65" spans="1:7" x14ac:dyDescent="0.2">
      <c r="A65" s="5" t="s">
        <v>169</v>
      </c>
      <c r="B65" s="48">
        <v>130</v>
      </c>
      <c r="C65" s="48">
        <v>20.6</v>
      </c>
      <c r="D65" s="48">
        <v>1</v>
      </c>
      <c r="E65" s="48">
        <v>1</v>
      </c>
      <c r="F65" s="62">
        <f t="shared" si="2"/>
        <v>20.6</v>
      </c>
      <c r="G65" s="50"/>
    </row>
    <row r="66" spans="1:7" x14ac:dyDescent="0.2">
      <c r="A66" s="5" t="s">
        <v>170</v>
      </c>
      <c r="B66" s="48">
        <v>159.4</v>
      </c>
      <c r="C66" s="48">
        <v>25.3</v>
      </c>
      <c r="D66" s="48">
        <v>1</v>
      </c>
      <c r="E66" s="48">
        <v>1</v>
      </c>
      <c r="F66" s="62">
        <f t="shared" si="2"/>
        <v>25.3</v>
      </c>
      <c r="G66" s="50"/>
    </row>
    <row r="67" spans="1:7" x14ac:dyDescent="0.2">
      <c r="A67" s="5" t="s">
        <v>171</v>
      </c>
      <c r="B67" s="48">
        <v>20</v>
      </c>
      <c r="C67" s="48">
        <v>3.2</v>
      </c>
      <c r="D67" s="48">
        <v>1</v>
      </c>
      <c r="E67" s="48">
        <v>1</v>
      </c>
      <c r="F67" s="62">
        <f t="shared" si="2"/>
        <v>3.2</v>
      </c>
      <c r="G67" s="50"/>
    </row>
    <row r="68" spans="1:7" x14ac:dyDescent="0.2">
      <c r="A68" s="5" t="s">
        <v>172</v>
      </c>
      <c r="B68" s="48">
        <v>2245</v>
      </c>
      <c r="C68" s="48">
        <v>356.3</v>
      </c>
      <c r="D68" s="48">
        <v>1</v>
      </c>
      <c r="E68" s="48">
        <v>1</v>
      </c>
      <c r="F68" s="62">
        <f t="shared" si="2"/>
        <v>356.3</v>
      </c>
      <c r="G68" s="50"/>
    </row>
    <row r="69" spans="1:7" x14ac:dyDescent="0.2">
      <c r="A69" s="5" t="s">
        <v>173</v>
      </c>
      <c r="B69" s="48">
        <v>100</v>
      </c>
      <c r="C69" s="48">
        <v>15.9</v>
      </c>
      <c r="D69" s="48">
        <v>1</v>
      </c>
      <c r="E69" s="48">
        <v>1</v>
      </c>
      <c r="F69" s="62">
        <f t="shared" si="2"/>
        <v>15.9</v>
      </c>
      <c r="G69" s="50"/>
    </row>
    <row r="70" spans="1:7" x14ac:dyDescent="0.2">
      <c r="A70" s="5" t="s">
        <v>174</v>
      </c>
      <c r="B70" s="48">
        <v>21</v>
      </c>
      <c r="C70" s="48">
        <v>3.3</v>
      </c>
      <c r="D70" s="48">
        <v>1</v>
      </c>
      <c r="E70" s="48">
        <v>1</v>
      </c>
      <c r="F70" s="62">
        <f t="shared" si="2"/>
        <v>3.3</v>
      </c>
      <c r="G70" s="50"/>
    </row>
    <row r="71" spans="1:7" x14ac:dyDescent="0.2">
      <c r="A71" s="5" t="s">
        <v>175</v>
      </c>
      <c r="B71" s="48">
        <v>390</v>
      </c>
      <c r="C71" s="48">
        <v>61.9</v>
      </c>
      <c r="D71" s="48">
        <v>1</v>
      </c>
      <c r="E71" s="48">
        <v>1</v>
      </c>
      <c r="F71" s="62">
        <f t="shared" si="2"/>
        <v>61.9</v>
      </c>
      <c r="G71" s="50" t="s">
        <v>176</v>
      </c>
    </row>
    <row r="72" spans="1:7" x14ac:dyDescent="0.2">
      <c r="A72" s="5" t="s">
        <v>177</v>
      </c>
      <c r="B72" s="48">
        <v>1327</v>
      </c>
      <c r="C72" s="48">
        <v>210.6</v>
      </c>
      <c r="D72" s="48">
        <v>1</v>
      </c>
      <c r="E72" s="48">
        <v>1</v>
      </c>
      <c r="F72" s="62">
        <f t="shared" si="2"/>
        <v>210.6</v>
      </c>
      <c r="G72" s="50"/>
    </row>
    <row r="73" spans="1:7" x14ac:dyDescent="0.2">
      <c r="A73" s="5" t="s">
        <v>178</v>
      </c>
      <c r="B73" s="48">
        <v>73</v>
      </c>
      <c r="C73" s="48">
        <v>11.6</v>
      </c>
      <c r="D73" s="48">
        <v>1</v>
      </c>
      <c r="E73" s="48">
        <v>1</v>
      </c>
      <c r="F73" s="62">
        <f t="shared" si="2"/>
        <v>11.6</v>
      </c>
      <c r="G73" s="50"/>
    </row>
    <row r="74" spans="1:7" x14ac:dyDescent="0.2">
      <c r="A74" s="5" t="s">
        <v>179</v>
      </c>
      <c r="B74" s="48">
        <v>1500</v>
      </c>
      <c r="C74" s="48">
        <v>238.1</v>
      </c>
      <c r="D74" s="48">
        <v>1</v>
      </c>
      <c r="E74" s="48">
        <v>1</v>
      </c>
      <c r="F74" s="62">
        <f t="shared" si="2"/>
        <v>238.1</v>
      </c>
      <c r="G74" s="50"/>
    </row>
    <row r="75" spans="1:7" x14ac:dyDescent="0.2">
      <c r="A75" s="5" t="s">
        <v>180</v>
      </c>
      <c r="B75" s="48">
        <v>110</v>
      </c>
      <c r="C75" s="48">
        <v>17.5</v>
      </c>
      <c r="D75" s="48">
        <v>1</v>
      </c>
      <c r="E75" s="48">
        <v>1</v>
      </c>
      <c r="F75" s="62">
        <f t="shared" si="2"/>
        <v>17.5</v>
      </c>
      <c r="G75" s="50"/>
    </row>
    <row r="76" spans="1:7" x14ac:dyDescent="0.2">
      <c r="A76" s="5" t="s">
        <v>182</v>
      </c>
      <c r="B76" s="48">
        <v>5381</v>
      </c>
      <c r="C76" s="48">
        <v>854.1</v>
      </c>
      <c r="D76" s="48">
        <v>1</v>
      </c>
      <c r="E76" s="48">
        <v>1</v>
      </c>
      <c r="F76" s="62">
        <f t="shared" si="2"/>
        <v>854.1</v>
      </c>
      <c r="G76" s="50"/>
    </row>
    <row r="77" spans="1:7" x14ac:dyDescent="0.2">
      <c r="A77" s="5" t="s">
        <v>181</v>
      </c>
      <c r="B77" s="48">
        <v>200</v>
      </c>
      <c r="C77" s="48">
        <v>31.7</v>
      </c>
      <c r="D77" s="48">
        <v>1</v>
      </c>
      <c r="E77" s="48">
        <v>1</v>
      </c>
      <c r="F77" s="62">
        <f t="shared" si="2"/>
        <v>31.7</v>
      </c>
      <c r="G77" s="50"/>
    </row>
    <row r="78" spans="1:7" x14ac:dyDescent="0.2">
      <c r="A78" s="5" t="s">
        <v>183</v>
      </c>
      <c r="B78" s="48">
        <v>1790</v>
      </c>
      <c r="C78" s="48">
        <v>284.10000000000002</v>
      </c>
      <c r="D78" s="48">
        <v>1</v>
      </c>
      <c r="E78" s="48">
        <v>1</v>
      </c>
      <c r="F78" s="62">
        <f t="shared" si="2"/>
        <v>284.10000000000002</v>
      </c>
      <c r="G78" s="50"/>
    </row>
    <row r="79" spans="1:7" x14ac:dyDescent="0.2">
      <c r="A79" s="5" t="s">
        <v>166</v>
      </c>
      <c r="B79" s="48">
        <v>84</v>
      </c>
      <c r="C79" s="48">
        <v>13.3</v>
      </c>
      <c r="D79" s="48">
        <v>1</v>
      </c>
      <c r="E79" s="48">
        <v>1</v>
      </c>
      <c r="F79" s="62">
        <f t="shared" si="2"/>
        <v>13.3</v>
      </c>
      <c r="G79" s="50"/>
    </row>
    <row r="80" spans="1:7" x14ac:dyDescent="0.2">
      <c r="A80" s="5" t="s">
        <v>184</v>
      </c>
      <c r="B80" s="48">
        <v>75</v>
      </c>
      <c r="C80" s="48">
        <v>11.9</v>
      </c>
      <c r="D80" s="48">
        <v>1</v>
      </c>
      <c r="E80" s="48">
        <v>1</v>
      </c>
      <c r="F80" s="62">
        <f t="shared" si="2"/>
        <v>11.9</v>
      </c>
      <c r="G80" s="50"/>
    </row>
    <row r="81" spans="1:7" x14ac:dyDescent="0.2">
      <c r="A81" s="5" t="s">
        <v>185</v>
      </c>
      <c r="B81" s="48">
        <v>100</v>
      </c>
      <c r="C81" s="48">
        <v>15.9</v>
      </c>
      <c r="D81" s="48">
        <v>1</v>
      </c>
      <c r="E81" s="48">
        <v>1</v>
      </c>
      <c r="F81" s="62">
        <f t="shared" si="2"/>
        <v>15.9</v>
      </c>
      <c r="G81" s="50"/>
    </row>
    <row r="82" spans="1:7" x14ac:dyDescent="0.2">
      <c r="A82" s="5" t="s">
        <v>186</v>
      </c>
      <c r="B82" s="48">
        <v>27</v>
      </c>
      <c r="C82" s="48">
        <v>4.3</v>
      </c>
      <c r="D82" s="48">
        <v>1</v>
      </c>
      <c r="E82" s="48">
        <v>1</v>
      </c>
      <c r="F82" s="62">
        <f t="shared" si="2"/>
        <v>4.3</v>
      </c>
      <c r="G82" s="50"/>
    </row>
    <row r="83" spans="1:7" x14ac:dyDescent="0.2">
      <c r="A83" s="5" t="s">
        <v>187</v>
      </c>
      <c r="B83" s="48">
        <v>13780</v>
      </c>
      <c r="C83" s="48">
        <v>2187.3000000000002</v>
      </c>
      <c r="D83" s="48">
        <v>1</v>
      </c>
      <c r="E83" s="48">
        <v>1</v>
      </c>
      <c r="F83" s="62">
        <f t="shared" si="2"/>
        <v>2187.3000000000002</v>
      </c>
      <c r="G83" s="50"/>
    </row>
    <row r="84" spans="1:7" x14ac:dyDescent="0.2">
      <c r="A84" s="5" t="s">
        <v>188</v>
      </c>
      <c r="B84" s="48">
        <v>26969.52</v>
      </c>
      <c r="C84" s="48">
        <v>4280.8999999999996</v>
      </c>
      <c r="D84" s="48">
        <v>1</v>
      </c>
      <c r="E84" s="48">
        <v>1</v>
      </c>
      <c r="F84" s="62">
        <f t="shared" si="2"/>
        <v>4280.8999999999996</v>
      </c>
      <c r="G84" s="50"/>
    </row>
    <row r="85" spans="1:7" x14ac:dyDescent="0.2">
      <c r="A85" s="5" t="s">
        <v>189</v>
      </c>
      <c r="B85" s="48">
        <v>2750</v>
      </c>
      <c r="C85" s="48">
        <v>436.5</v>
      </c>
      <c r="D85" s="48">
        <v>1</v>
      </c>
      <c r="E85" s="48">
        <v>1</v>
      </c>
      <c r="F85" s="62">
        <f t="shared" si="2"/>
        <v>436.5</v>
      </c>
      <c r="G85" s="50"/>
    </row>
    <row r="86" spans="1:7" x14ac:dyDescent="0.2">
      <c r="A86" s="5" t="s">
        <v>190</v>
      </c>
      <c r="B86" s="48">
        <v>8784</v>
      </c>
      <c r="C86" s="48">
        <v>1394.3</v>
      </c>
      <c r="D86" s="48">
        <v>1</v>
      </c>
      <c r="E86" s="48">
        <v>1</v>
      </c>
      <c r="F86" s="62">
        <f t="shared" si="2"/>
        <v>1394.3</v>
      </c>
      <c r="G86" s="50"/>
    </row>
    <row r="87" spans="1:7" x14ac:dyDescent="0.2">
      <c r="A87" s="31" t="s">
        <v>224</v>
      </c>
      <c r="B87" s="75"/>
      <c r="C87" s="75" t="s">
        <v>225</v>
      </c>
      <c r="D87" s="75">
        <v>8</v>
      </c>
      <c r="E87" s="75">
        <v>1</v>
      </c>
      <c r="F87" s="62">
        <f>(3*180)+(5*198)</f>
        <v>1530</v>
      </c>
      <c r="G87" s="70"/>
    </row>
    <row r="88" spans="1:7" x14ac:dyDescent="0.2">
      <c r="A88" s="31" t="s">
        <v>226</v>
      </c>
      <c r="B88" s="75"/>
      <c r="C88" s="75">
        <v>122</v>
      </c>
      <c r="D88" s="75">
        <v>3</v>
      </c>
      <c r="E88" s="75">
        <v>1</v>
      </c>
      <c r="F88" s="62">
        <v>366</v>
      </c>
      <c r="G88" s="70"/>
    </row>
    <row r="89" spans="1:7" x14ac:dyDescent="0.2">
      <c r="A89" s="31" t="s">
        <v>227</v>
      </c>
      <c r="B89" s="75"/>
      <c r="C89" s="75">
        <v>650</v>
      </c>
      <c r="D89" s="75">
        <v>3</v>
      </c>
      <c r="E89" s="75">
        <v>1</v>
      </c>
      <c r="F89" s="62">
        <v>1950</v>
      </c>
      <c r="G89" s="70"/>
    </row>
    <row r="90" spans="1:7" x14ac:dyDescent="0.2">
      <c r="A90" s="31" t="s">
        <v>228</v>
      </c>
      <c r="B90" s="75"/>
      <c r="C90" s="75"/>
      <c r="D90" s="75"/>
      <c r="E90" s="75"/>
      <c r="F90" s="62">
        <f>(9*2*70)+(4*2*25)+(4*40)</f>
        <v>1620</v>
      </c>
      <c r="G90" s="70"/>
    </row>
    <row r="91" spans="1:7" x14ac:dyDescent="0.2">
      <c r="A91" s="31" t="s">
        <v>229</v>
      </c>
      <c r="B91" s="75"/>
      <c r="C91" s="75">
        <v>50</v>
      </c>
      <c r="D91" s="75">
        <v>1</v>
      </c>
      <c r="E91" s="75">
        <v>1</v>
      </c>
      <c r="F91" s="62">
        <v>50</v>
      </c>
      <c r="G91" s="70"/>
    </row>
    <row r="92" spans="1:7" x14ac:dyDescent="0.2">
      <c r="A92" s="31" t="s">
        <v>230</v>
      </c>
      <c r="B92" s="75"/>
      <c r="C92" s="75">
        <v>700</v>
      </c>
      <c r="D92" s="75">
        <v>1</v>
      </c>
      <c r="E92" s="75">
        <v>1</v>
      </c>
      <c r="F92" s="62">
        <v>700</v>
      </c>
      <c r="G92" s="70"/>
    </row>
    <row r="93" spans="1:7" x14ac:dyDescent="0.2">
      <c r="A93" t="s">
        <v>100</v>
      </c>
      <c r="C93">
        <v>1100</v>
      </c>
      <c r="D93">
        <v>13</v>
      </c>
      <c r="E93">
        <v>1</v>
      </c>
      <c r="F93" s="62">
        <f t="shared" si="2"/>
        <v>14300</v>
      </c>
      <c r="G93" s="54"/>
    </row>
    <row r="94" spans="1:7" x14ac:dyDescent="0.2">
      <c r="A94" s="61" t="s">
        <v>18</v>
      </c>
      <c r="B94" s="67"/>
      <c r="C94" s="60">
        <v>160</v>
      </c>
      <c r="D94" s="60">
        <v>13</v>
      </c>
      <c r="E94" s="60">
        <v>1</v>
      </c>
      <c r="F94" s="62">
        <f>C94*D94*E94</f>
        <v>2080</v>
      </c>
      <c r="G94" s="68"/>
    </row>
    <row r="95" spans="1:7" ht="15" thickBot="1" x14ac:dyDescent="0.25">
      <c r="A95" s="44" t="s">
        <v>7</v>
      </c>
      <c r="B95" s="55"/>
      <c r="C95" s="64"/>
      <c r="D95" s="55"/>
      <c r="E95" s="55"/>
      <c r="F95" s="55">
        <f>SUM(F61:F94)</f>
        <v>33125.800000000003</v>
      </c>
      <c r="G95" s="69"/>
    </row>
    <row r="96" spans="1:7" ht="15" thickBot="1" x14ac:dyDescent="0.25">
      <c r="B96" s="27"/>
      <c r="C96" s="27"/>
      <c r="D96" s="27"/>
      <c r="E96" s="27"/>
      <c r="F96" s="27"/>
      <c r="G96" s="45"/>
    </row>
    <row r="97" spans="1:7" ht="21" thickBot="1" x14ac:dyDescent="0.35">
      <c r="A97" s="38" t="s">
        <v>103</v>
      </c>
      <c r="B97" s="39"/>
      <c r="C97" s="39"/>
      <c r="D97" s="39"/>
      <c r="E97" s="39"/>
      <c r="F97" s="39"/>
      <c r="G97" s="45"/>
    </row>
    <row r="98" spans="1:7" ht="15" x14ac:dyDescent="0.25">
      <c r="A98" s="12" t="s">
        <v>2</v>
      </c>
      <c r="B98" s="46" t="s">
        <v>3</v>
      </c>
      <c r="C98" s="46" t="s">
        <v>4</v>
      </c>
      <c r="D98" s="46" t="s">
        <v>5</v>
      </c>
      <c r="E98" s="46" t="s">
        <v>6</v>
      </c>
      <c r="F98" s="46" t="s">
        <v>7</v>
      </c>
      <c r="G98" s="47" t="s">
        <v>8</v>
      </c>
    </row>
    <row r="99" spans="1:7" x14ac:dyDescent="0.2">
      <c r="A99" s="5" t="s">
        <v>212</v>
      </c>
      <c r="B99" s="48">
        <v>4867600</v>
      </c>
      <c r="C99" s="71">
        <v>4544.88</v>
      </c>
      <c r="D99" s="48">
        <v>1</v>
      </c>
      <c r="E99" s="48">
        <v>1</v>
      </c>
      <c r="F99" s="48">
        <f t="shared" ref="F99:F103" si="3">C99*D99*E99</f>
        <v>4544.88</v>
      </c>
      <c r="G99" s="50"/>
    </row>
    <row r="100" spans="1:7" x14ac:dyDescent="0.2">
      <c r="A100" s="5" t="s">
        <v>54</v>
      </c>
      <c r="B100" s="48">
        <v>30000</v>
      </c>
      <c r="C100" s="48">
        <v>280</v>
      </c>
      <c r="D100" s="48">
        <v>1</v>
      </c>
      <c r="E100" s="48">
        <v>1</v>
      </c>
      <c r="F100" s="48">
        <f t="shared" si="3"/>
        <v>280</v>
      </c>
      <c r="G100" s="50"/>
    </row>
    <row r="101" spans="1:7" x14ac:dyDescent="0.2">
      <c r="A101" s="5" t="s">
        <v>213</v>
      </c>
      <c r="B101" s="48">
        <v>3032647</v>
      </c>
      <c r="C101" s="48">
        <v>2831.58</v>
      </c>
      <c r="D101" s="48">
        <v>1</v>
      </c>
      <c r="E101" s="48">
        <v>1</v>
      </c>
      <c r="F101" s="48">
        <f t="shared" si="3"/>
        <v>2831.58</v>
      </c>
      <c r="G101" s="50"/>
    </row>
    <row r="102" spans="1:7" x14ac:dyDescent="0.2">
      <c r="A102" s="5" t="s">
        <v>214</v>
      </c>
      <c r="B102" s="48">
        <v>70000</v>
      </c>
      <c r="C102" s="48">
        <v>65.36</v>
      </c>
      <c r="D102" s="48">
        <v>1</v>
      </c>
      <c r="E102" s="48">
        <v>1</v>
      </c>
      <c r="F102" s="48">
        <f t="shared" si="3"/>
        <v>65.36</v>
      </c>
      <c r="G102" s="50"/>
    </row>
    <row r="103" spans="1:7" x14ac:dyDescent="0.2">
      <c r="A103" s="5" t="s">
        <v>215</v>
      </c>
      <c r="B103" s="48">
        <v>357000</v>
      </c>
      <c r="C103" s="48">
        <v>580</v>
      </c>
      <c r="D103" s="48">
        <v>1</v>
      </c>
      <c r="E103" s="48">
        <v>5</v>
      </c>
      <c r="F103" s="48">
        <f t="shared" si="3"/>
        <v>2900</v>
      </c>
      <c r="G103" s="50"/>
    </row>
    <row r="104" spans="1:7" x14ac:dyDescent="0.2">
      <c r="A104" s="5" t="s">
        <v>216</v>
      </c>
      <c r="B104" s="48">
        <f>189300+27450</f>
        <v>216750</v>
      </c>
      <c r="C104" s="48">
        <v>202.4</v>
      </c>
      <c r="D104" s="48">
        <v>1</v>
      </c>
      <c r="E104" s="48">
        <v>1</v>
      </c>
      <c r="F104" s="48">
        <f t="shared" ref="F104:F109" si="4">C104*D104*E104</f>
        <v>202.4</v>
      </c>
      <c r="G104" s="50"/>
    </row>
    <row r="105" spans="1:7" x14ac:dyDescent="0.2">
      <c r="A105" s="5" t="s">
        <v>217</v>
      </c>
      <c r="B105" s="48">
        <v>221500</v>
      </c>
      <c r="C105" s="48">
        <v>206.84</v>
      </c>
      <c r="D105" s="48">
        <v>1</v>
      </c>
      <c r="E105" s="48">
        <v>1</v>
      </c>
      <c r="F105" s="48">
        <f t="shared" si="4"/>
        <v>206.84</v>
      </c>
      <c r="G105" s="50"/>
    </row>
    <row r="106" spans="1:7" x14ac:dyDescent="0.2">
      <c r="A106" s="5" t="s">
        <v>223</v>
      </c>
      <c r="B106" s="48">
        <v>149500</v>
      </c>
      <c r="C106" s="48">
        <v>139.6</v>
      </c>
      <c r="D106" s="48">
        <v>1</v>
      </c>
      <c r="E106" s="48">
        <v>1</v>
      </c>
      <c r="F106" s="48">
        <f t="shared" si="4"/>
        <v>139.6</v>
      </c>
      <c r="G106" s="50"/>
    </row>
    <row r="107" spans="1:7" x14ac:dyDescent="0.2">
      <c r="A107" s="5" t="s">
        <v>218</v>
      </c>
      <c r="B107" s="48">
        <v>35000</v>
      </c>
      <c r="C107" s="48">
        <v>32.68</v>
      </c>
      <c r="D107" s="48">
        <v>1</v>
      </c>
      <c r="E107" s="48">
        <v>1</v>
      </c>
      <c r="F107" s="48">
        <f t="shared" si="4"/>
        <v>32.68</v>
      </c>
      <c r="G107" s="50"/>
    </row>
    <row r="108" spans="1:7" x14ac:dyDescent="0.2">
      <c r="A108" s="5" t="s">
        <v>219</v>
      </c>
      <c r="B108" s="48">
        <v>542500</v>
      </c>
      <c r="C108" s="48">
        <v>506.59</v>
      </c>
      <c r="D108" s="48">
        <v>1</v>
      </c>
      <c r="E108" s="48">
        <v>1</v>
      </c>
      <c r="F108" s="48">
        <f t="shared" si="4"/>
        <v>506.59</v>
      </c>
      <c r="G108" s="50"/>
    </row>
    <row r="109" spans="1:7" x14ac:dyDescent="0.2">
      <c r="A109" s="5" t="s">
        <v>220</v>
      </c>
      <c r="B109" s="48">
        <v>608000</v>
      </c>
      <c r="C109" s="48">
        <v>567.75</v>
      </c>
      <c r="D109" s="48">
        <v>1</v>
      </c>
      <c r="E109" s="48">
        <v>1</v>
      </c>
      <c r="F109" s="48">
        <f t="shared" si="4"/>
        <v>567.75</v>
      </c>
      <c r="G109" s="50"/>
    </row>
    <row r="110" spans="1:7" x14ac:dyDescent="0.2">
      <c r="A110" s="5" t="s">
        <v>221</v>
      </c>
      <c r="B110" s="48">
        <v>31200</v>
      </c>
      <c r="C110" s="48">
        <v>29.13</v>
      </c>
      <c r="D110" s="48">
        <v>1</v>
      </c>
      <c r="E110" s="48">
        <v>1</v>
      </c>
      <c r="F110" s="48">
        <f t="shared" ref="F110:F112" si="5">C110*D110*E110</f>
        <v>29.13</v>
      </c>
      <c r="G110" s="50"/>
    </row>
    <row r="111" spans="1:7" x14ac:dyDescent="0.2">
      <c r="A111" s="5" t="s">
        <v>222</v>
      </c>
      <c r="B111" s="48">
        <v>133000</v>
      </c>
      <c r="C111" s="48">
        <v>124.19</v>
      </c>
      <c r="D111" s="48">
        <v>1</v>
      </c>
      <c r="E111" s="48">
        <v>1</v>
      </c>
      <c r="F111" s="48">
        <f t="shared" si="5"/>
        <v>124.19</v>
      </c>
      <c r="G111" s="50"/>
    </row>
    <row r="112" spans="1:7" x14ac:dyDescent="0.2">
      <c r="A112" s="19" t="s">
        <v>18</v>
      </c>
      <c r="B112" s="73"/>
      <c r="C112" s="73">
        <v>270</v>
      </c>
      <c r="D112" s="73">
        <v>12</v>
      </c>
      <c r="E112" s="73">
        <v>1</v>
      </c>
      <c r="F112" s="48">
        <f t="shared" si="5"/>
        <v>3240</v>
      </c>
      <c r="G112" s="50"/>
    </row>
    <row r="113" spans="1:7" x14ac:dyDescent="0.2">
      <c r="A113" s="74" t="s">
        <v>211</v>
      </c>
      <c r="B113" s="60"/>
      <c r="C113" s="60"/>
      <c r="D113" s="60">
        <v>12</v>
      </c>
      <c r="E113" s="60">
        <v>1</v>
      </c>
      <c r="F113" s="72">
        <f>(1314*6)+(1424*3)+(1550*2)+1235</f>
        <v>16491</v>
      </c>
      <c r="G113" s="70"/>
    </row>
    <row r="114" spans="1:7" ht="15" thickBot="1" x14ac:dyDescent="0.25">
      <c r="A114" s="44" t="s">
        <v>7</v>
      </c>
      <c r="B114" s="55"/>
      <c r="C114" s="55"/>
      <c r="D114" s="55"/>
      <c r="E114" s="55"/>
      <c r="F114" s="48">
        <f>SUM(F99:F113)</f>
        <v>32162</v>
      </c>
      <c r="G114" s="56"/>
    </row>
  </sheetData>
  <mergeCells count="4">
    <mergeCell ref="A97:F97"/>
    <mergeCell ref="A9:F9"/>
    <mergeCell ref="A36:F36"/>
    <mergeCell ref="A59:F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workbookViewId="0">
      <selection activeCell="F14" sqref="F14"/>
    </sheetView>
  </sheetViews>
  <sheetFormatPr defaultRowHeight="14.25" x14ac:dyDescent="0.2"/>
  <cols>
    <col min="1" max="1" width="33.125" bestFit="1" customWidth="1"/>
  </cols>
  <sheetData>
    <row r="1" spans="1:10" ht="15" x14ac:dyDescent="0.25">
      <c r="A1" s="12" t="s">
        <v>118</v>
      </c>
      <c r="B1" s="13"/>
    </row>
    <row r="2" spans="1:10" ht="15.75" thickBot="1" x14ac:dyDescent="0.3">
      <c r="A2" s="7" t="s">
        <v>119</v>
      </c>
      <c r="B2" s="8">
        <f>F7</f>
        <v>40407.24</v>
      </c>
    </row>
    <row r="3" spans="1:10" x14ac:dyDescent="0.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10" x14ac:dyDescent="0.2">
      <c r="A4" t="s">
        <v>28</v>
      </c>
      <c r="C4">
        <v>2315</v>
      </c>
      <c r="D4">
        <v>17</v>
      </c>
      <c r="E4">
        <v>1</v>
      </c>
      <c r="F4">
        <f>H31</f>
        <v>35127.24</v>
      </c>
    </row>
    <row r="5" spans="1:10" x14ac:dyDescent="0.2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10" x14ac:dyDescent="0.2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10" x14ac:dyDescent="0.2">
      <c r="A7" t="s">
        <v>7</v>
      </c>
      <c r="F7">
        <f>SUM(F4:F6)</f>
        <v>40407.24</v>
      </c>
    </row>
    <row r="13" spans="1:10" x14ac:dyDescent="0.2">
      <c r="G13" t="s">
        <v>157</v>
      </c>
    </row>
    <row r="14" spans="1:10" x14ac:dyDescent="0.2">
      <c r="H14">
        <v>2315.6999999999998</v>
      </c>
      <c r="I14" t="s">
        <v>140</v>
      </c>
      <c r="J14">
        <v>1</v>
      </c>
    </row>
    <row r="15" spans="1:10" x14ac:dyDescent="0.2">
      <c r="H15">
        <v>2315.6999999999998</v>
      </c>
      <c r="I15" t="s">
        <v>141</v>
      </c>
      <c r="J15">
        <v>2</v>
      </c>
    </row>
    <row r="16" spans="1:10" x14ac:dyDescent="0.2">
      <c r="H16">
        <v>2087.6999999999998</v>
      </c>
      <c r="I16" t="s">
        <v>142</v>
      </c>
      <c r="J16">
        <v>3</v>
      </c>
    </row>
    <row r="17" spans="7:10" x14ac:dyDescent="0.2">
      <c r="H17">
        <v>1599.7</v>
      </c>
      <c r="I17" t="s">
        <v>143</v>
      </c>
      <c r="J17">
        <v>4</v>
      </c>
    </row>
    <row r="18" spans="7:10" x14ac:dyDescent="0.2">
      <c r="H18">
        <v>1955.8</v>
      </c>
      <c r="I18" t="s">
        <v>144</v>
      </c>
      <c r="J18">
        <v>5</v>
      </c>
    </row>
    <row r="19" spans="7:10" x14ac:dyDescent="0.2">
      <c r="H19">
        <v>1955.7</v>
      </c>
      <c r="I19" t="s">
        <v>145</v>
      </c>
      <c r="J19">
        <v>6</v>
      </c>
    </row>
    <row r="20" spans="7:10" x14ac:dyDescent="0.2">
      <c r="H20">
        <v>2315.6999999999998</v>
      </c>
      <c r="I20" t="s">
        <v>146</v>
      </c>
      <c r="J20">
        <v>7</v>
      </c>
    </row>
    <row r="21" spans="7:10" x14ac:dyDescent="0.2">
      <c r="H21">
        <v>1955.7</v>
      </c>
      <c r="I21" t="s">
        <v>147</v>
      </c>
      <c r="J21">
        <v>8</v>
      </c>
    </row>
    <row r="22" spans="7:10" x14ac:dyDescent="0.2">
      <c r="H22">
        <v>2087.6999999999998</v>
      </c>
      <c r="I22" t="s">
        <v>148</v>
      </c>
      <c r="J22">
        <v>9</v>
      </c>
    </row>
    <row r="23" spans="7:10" x14ac:dyDescent="0.2">
      <c r="H23">
        <v>2087.8000000000002</v>
      </c>
      <c r="I23" t="s">
        <v>149</v>
      </c>
      <c r="J23">
        <v>10</v>
      </c>
    </row>
    <row r="24" spans="7:10" x14ac:dyDescent="0.2">
      <c r="H24">
        <v>1599.7</v>
      </c>
      <c r="I24" t="s">
        <v>150</v>
      </c>
      <c r="J24">
        <v>11</v>
      </c>
    </row>
    <row r="25" spans="7:10" x14ac:dyDescent="0.2">
      <c r="H25">
        <v>2315.6999999999998</v>
      </c>
      <c r="I25" t="s">
        <v>151</v>
      </c>
      <c r="J25">
        <v>12</v>
      </c>
    </row>
    <row r="26" spans="7:10" x14ac:dyDescent="0.2">
      <c r="H26">
        <v>2315.6999999999998</v>
      </c>
      <c r="I26" t="s">
        <v>152</v>
      </c>
      <c r="J26">
        <v>13</v>
      </c>
    </row>
    <row r="27" spans="7:10" x14ac:dyDescent="0.2">
      <c r="H27">
        <v>1955.7</v>
      </c>
      <c r="I27" t="s">
        <v>153</v>
      </c>
      <c r="J27">
        <v>14</v>
      </c>
    </row>
    <row r="28" spans="7:10" x14ac:dyDescent="0.2">
      <c r="H28">
        <v>2087.8000000000002</v>
      </c>
      <c r="I28" t="s">
        <v>154</v>
      </c>
      <c r="J28">
        <v>15</v>
      </c>
    </row>
    <row r="29" spans="7:10" x14ac:dyDescent="0.2">
      <c r="H29">
        <v>2087.6999999999998</v>
      </c>
      <c r="I29" t="s">
        <v>155</v>
      </c>
      <c r="J29">
        <v>16</v>
      </c>
    </row>
    <row r="30" spans="7:10" x14ac:dyDescent="0.2">
      <c r="H30">
        <v>2087.7399999999998</v>
      </c>
      <c r="I30" t="s">
        <v>156</v>
      </c>
      <c r="J30">
        <v>17</v>
      </c>
    </row>
    <row r="31" spans="7:10" x14ac:dyDescent="0.2">
      <c r="G31" t="s">
        <v>7</v>
      </c>
      <c r="H31">
        <f>SUM(H14:H30)</f>
        <v>35127.24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סה"כ</vt:lpstr>
      <vt:lpstr>אירופה</vt:lpstr>
      <vt:lpstr>מזרח</vt:lpstr>
      <vt:lpstr>מזרחסופי</vt:lpstr>
      <vt:lpstr>JINSA</vt:lpstr>
      <vt:lpstr>מזרח!WPrint_Area_W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u26697</cp:lastModifiedBy>
  <cp:lastPrinted>2018-04-09T09:26:52Z</cp:lastPrinted>
  <dcterms:created xsi:type="dcterms:W3CDTF">2018-03-29T14:52:44Z</dcterms:created>
  <dcterms:modified xsi:type="dcterms:W3CDTF">2018-05-10T08:40:55Z</dcterms:modified>
</cp:coreProperties>
</file>