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6697\Desktop\נסיעות לחול\מבל\מחזור מה\מזרח\"/>
    </mc:Choice>
  </mc:AlternateContent>
  <bookViews>
    <workbookView xWindow="0" yWindow="0" windowWidth="20490" windowHeight="7800"/>
  </bookViews>
  <sheets>
    <sheet name="גיליון1" sheetId="1" r:id="rId1"/>
  </sheets>
  <definedNames>
    <definedName name="_xlnm.Print_Area" localSheetId="0">גיליון1!$A$53:$I$83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N7" i="1"/>
  <c r="M7" i="1"/>
  <c r="Q7" i="1" s="1"/>
  <c r="R93" i="1"/>
  <c r="Q98" i="1"/>
  <c r="Q97" i="1"/>
  <c r="R97" i="1"/>
  <c r="R98" i="1"/>
  <c r="R91" i="1"/>
  <c r="Q91" i="1"/>
  <c r="Q90" i="1"/>
  <c r="R90" i="1"/>
  <c r="R96" i="1"/>
  <c r="Q96" i="1"/>
  <c r="R95" i="1"/>
  <c r="Q95" i="1"/>
  <c r="R94" i="1"/>
  <c r="Q94" i="1"/>
  <c r="Q93" i="1"/>
  <c r="R92" i="1"/>
  <c r="R100" i="1" s="1"/>
  <c r="Q92" i="1"/>
  <c r="R89" i="1"/>
  <c r="Q89" i="1"/>
  <c r="R87" i="1"/>
  <c r="Q87" i="1"/>
  <c r="Q88" i="1"/>
  <c r="R88" i="1"/>
  <c r="R38" i="1"/>
  <c r="Q32" i="1"/>
  <c r="R44" i="1"/>
  <c r="R43" i="1"/>
  <c r="R42" i="1"/>
  <c r="R41" i="1"/>
  <c r="Q38" i="1"/>
  <c r="Q37" i="1"/>
  <c r="Q44" i="1"/>
  <c r="Q43" i="1"/>
  <c r="Q42" i="1"/>
  <c r="Q41" i="1"/>
  <c r="R40" i="1"/>
  <c r="Q40" i="1"/>
  <c r="R39" i="1"/>
  <c r="R37" i="1"/>
  <c r="R36" i="1"/>
  <c r="Q36" i="1"/>
  <c r="R35" i="1"/>
  <c r="Q35" i="1"/>
  <c r="R34" i="1"/>
  <c r="Q34" i="1"/>
  <c r="R32" i="1"/>
  <c r="Q39" i="1"/>
  <c r="R31" i="1"/>
  <c r="Q31" i="1"/>
  <c r="R30" i="1"/>
  <c r="Q30" i="1"/>
  <c r="R29" i="1"/>
  <c r="Q29" i="1"/>
  <c r="Q54" i="1"/>
  <c r="Q83" i="1" s="1"/>
  <c r="R54" i="1"/>
  <c r="R83" i="1" s="1"/>
  <c r="R28" i="1"/>
  <c r="Q28" i="1"/>
  <c r="R6" i="1"/>
  <c r="Q6" i="1"/>
  <c r="F96" i="1"/>
  <c r="F87" i="1"/>
  <c r="R23" i="1" l="1"/>
  <c r="Q23" i="1"/>
  <c r="Q100" i="1"/>
  <c r="F71" i="1"/>
  <c r="F70" i="1"/>
  <c r="C95" i="1"/>
  <c r="C93" i="1"/>
  <c r="C92" i="1"/>
  <c r="C91" i="1"/>
  <c r="C90" i="1"/>
  <c r="F90" i="1" s="1"/>
  <c r="C89" i="1"/>
  <c r="F89" i="1" s="1"/>
  <c r="C88" i="1"/>
  <c r="F88" i="1" s="1"/>
  <c r="F77" i="1"/>
  <c r="F76" i="1"/>
  <c r="B60" i="1"/>
  <c r="C60" i="1" s="1"/>
  <c r="F60" i="1" s="1"/>
  <c r="F80" i="1"/>
  <c r="C75" i="1"/>
  <c r="F75" i="1" s="1"/>
  <c r="C74" i="1"/>
  <c r="F74" i="1" s="1"/>
  <c r="C73" i="1"/>
  <c r="F73" i="1" s="1"/>
  <c r="C72" i="1"/>
  <c r="F72" i="1" s="1"/>
  <c r="C69" i="1"/>
  <c r="F69" i="1" s="1"/>
  <c r="C68" i="1"/>
  <c r="F68" i="1" s="1"/>
  <c r="C67" i="1"/>
  <c r="F67" i="1" s="1"/>
  <c r="C66" i="1"/>
  <c r="F66" i="1" s="1"/>
  <c r="C65" i="1"/>
  <c r="F65" i="1" s="1"/>
  <c r="F64" i="1"/>
  <c r="F63" i="1"/>
  <c r="B62" i="1"/>
  <c r="C62" i="1" s="1"/>
  <c r="F62" i="1" s="1"/>
  <c r="B61" i="1"/>
  <c r="C61" i="1" s="1"/>
  <c r="F61" i="1" s="1"/>
  <c r="B59" i="1"/>
  <c r="C59" i="1" s="1"/>
  <c r="F59" i="1" s="1"/>
  <c r="F58" i="1"/>
  <c r="F57" i="1"/>
  <c r="C56" i="1"/>
  <c r="F56" i="1" s="1"/>
  <c r="C55" i="1"/>
  <c r="F55" i="1" s="1"/>
  <c r="F54" i="1"/>
  <c r="F8" i="1"/>
  <c r="F14" i="1"/>
  <c r="F15" i="1"/>
  <c r="F7" i="1"/>
  <c r="D19" i="1"/>
  <c r="F19" i="1" s="1"/>
  <c r="F48" i="1"/>
  <c r="C47" i="1"/>
  <c r="F47" i="1" s="1"/>
  <c r="C46" i="1"/>
  <c r="C45" i="1"/>
  <c r="F45" i="1" s="1"/>
  <c r="C44" i="1"/>
  <c r="C43" i="1"/>
  <c r="F43" i="1" s="1"/>
  <c r="C42" i="1"/>
  <c r="C41" i="1"/>
  <c r="C40" i="1"/>
  <c r="F40" i="1" s="1"/>
  <c r="C39" i="1"/>
  <c r="F39" i="1" s="1"/>
  <c r="C38" i="1"/>
  <c r="F38" i="1" s="1"/>
  <c r="C37" i="1"/>
  <c r="F37" i="1" s="1"/>
  <c r="C36" i="1"/>
  <c r="F36" i="1" s="1"/>
  <c r="C35" i="1"/>
  <c r="F35" i="1" s="1"/>
  <c r="C34" i="1"/>
  <c r="F34" i="1" s="1"/>
  <c r="C33" i="1"/>
  <c r="F33" i="1" s="1"/>
  <c r="C32" i="1"/>
  <c r="F32" i="1" s="1"/>
  <c r="C31" i="1"/>
  <c r="C30" i="1"/>
  <c r="B29" i="1"/>
  <c r="C29" i="1" s="1"/>
  <c r="F29" i="1" s="1"/>
  <c r="F28" i="1"/>
  <c r="F20" i="1"/>
  <c r="F17" i="1"/>
  <c r="F16" i="1"/>
  <c r="F13" i="1"/>
  <c r="F12" i="1"/>
  <c r="F11" i="1"/>
  <c r="F10" i="1"/>
  <c r="F9" i="1"/>
  <c r="F6" i="1"/>
  <c r="F100" i="1" l="1"/>
  <c r="F83" i="1"/>
  <c r="F50" i="1"/>
  <c r="F22" i="1"/>
  <c r="Q33" i="1" l="1"/>
  <c r="Q50" i="1" s="1"/>
  <c r="R33" i="1"/>
  <c r="R50" i="1" s="1"/>
</calcChain>
</file>

<file path=xl/sharedStrings.xml><?xml version="1.0" encoding="utf-8"?>
<sst xmlns="http://schemas.openxmlformats.org/spreadsheetml/2006/main" count="228" uniqueCount="145">
  <si>
    <t>נסיעה למזרח - עלויות ואפשרויות להוזלה:</t>
  </si>
  <si>
    <t>שם הפעילות</t>
  </si>
  <si>
    <t>עלות</t>
  </si>
  <si>
    <t>עלות בדולרים</t>
  </si>
  <si>
    <t>כמות</t>
  </si>
  <si>
    <t>ימים</t>
  </si>
  <si>
    <t>סה"כ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</si>
  <si>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</si>
  <si>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</si>
  <si>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</si>
  <si>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</si>
  <si>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</si>
  <si>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מלון מומביי - חדר יחיד</t>
  </si>
  <si>
    <t>מלון מומביי - חדר זוגי</t>
  </si>
  <si>
    <t>אוטובוס - דלהי</t>
  </si>
  <si>
    <t>אוטובוס - אמריצר</t>
  </si>
  <si>
    <t>אוטובוס מומביי</t>
  </si>
  <si>
    <t>טיסה - דלהי - אמריצר</t>
  </si>
  <si>
    <t>טיסה אמריצר - מומביי</t>
  </si>
  <si>
    <t>אוכל כשר</t>
  </si>
  <si>
    <t>אש"ל</t>
  </si>
  <si>
    <t>סה"כ:</t>
  </si>
  <si>
    <t>הערות</t>
  </si>
  <si>
    <t>בפועל - הורדת עלויות המלון אינן מתאפשרות ועל כן החסכון המשמעותי טמון במחיר הטיסה</t>
  </si>
  <si>
    <t>רוסיה</t>
  </si>
  <si>
    <t>טיסה</t>
  </si>
  <si>
    <t>מלון מוסקבה - חדר יחיד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</si>
  <si>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</si>
  <si>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</si>
  <si>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</si>
  <si>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</si>
  <si>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</si>
  <si>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</si>
  <si>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</si>
  <si>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</si>
  <si>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</si>
  <si>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</si>
  <si>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</si>
  <si>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ביקור בבסיס אימוני חלל</t>
  </si>
  <si>
    <t>הדרכה צמודה ע"י מדריכת תיירות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</si>
  <si>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</si>
  <si>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</si>
  <si>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</si>
  <si>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</si>
  <si>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</si>
  <si>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</si>
  <si>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 xml:space="preserve">נבדק מול הנספחות אפשרות להורדת איכות המלון, טוענים כי המלון עולה 200$, אין במרחק של שעה נסיעה מלון ברמה נמוכה יותר ועקב הגדלת עלויות הנסיעה החיסכון יהיה של פחות מ-50 דולר לאדם. סוגיית הביטחון מהווה פקטור </t>
  </si>
  <si>
    <t>ארוחות (צהריים וערב)</t>
  </si>
  <si>
    <t>עלות מקורית 3500 - דרישה של המכללות להורדת החדר</t>
  </si>
  <si>
    <t xml:space="preserve">המזכירה, העמ"י, וכו (דרישה בשביל תשלום משכורת </t>
  </si>
  <si>
    <t>לבחינה להורדה</t>
  </si>
  <si>
    <t>סה"כ ניתן לצימצום 5552$</t>
  </si>
  <si>
    <t>טיסה לבייג'ינג</t>
  </si>
  <si>
    <t>מלון בייג'ינג - חדר יחיד</t>
  </si>
  <si>
    <t>מלון בייג'ינג - חדר זוגי</t>
  </si>
  <si>
    <t xml:space="preserve">מלון הונג קונג - חדר יחיד </t>
  </si>
  <si>
    <t xml:space="preserve">מלון הונג קונג - חדר זוגי </t>
  </si>
  <si>
    <t>אוטובוס יום ראשון</t>
  </si>
  <si>
    <t>תוספת 100 יואן לכל שעה נוספת + 18 יואן על כל ק"מ מעל 100</t>
  </si>
  <si>
    <t>אוטובוס יום שני</t>
  </si>
  <si>
    <t>אוטובוס יום שלישי</t>
  </si>
  <si>
    <t>אוטובוס יום רביעי</t>
  </si>
  <si>
    <t>אוטובוס יום רביעי ערב</t>
  </si>
  <si>
    <t>כל שעה נוספת מוסיפה 50 דולר</t>
  </si>
  <si>
    <t>אוטובוס יום חמישי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</si>
  <si>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</si>
  <si>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</si>
  <si>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</si>
  <si>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</si>
  <si>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</si>
  <si>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יום א' א.ע</t>
  </si>
  <si>
    <t>יום ג' א.צ</t>
  </si>
  <si>
    <t>יום ג' א.ע</t>
  </si>
  <si>
    <t>יום ד' א.ע</t>
  </si>
  <si>
    <t>כיבוד ושתיה לאורך הביקור</t>
  </si>
  <si>
    <t>שתיה / מים, חטיפים, כיבוד בהרצאות</t>
  </si>
  <si>
    <t>טיפים</t>
  </si>
  <si>
    <t>טיפ למדריכה, נהג, ואם יהיה צורך במסעדה</t>
  </si>
  <si>
    <t>טיסה להונג קונג</t>
  </si>
  <si>
    <t>חיסכון של 260$</t>
  </si>
  <si>
    <t>הצעה לביטול - חיסכון של 416$</t>
  </si>
  <si>
    <t>לאירוע הוזמנו 8 נספחים זרים - הצעה לביטול / העברת העלות של הנספחים לנספחות, חיסכון של 233$</t>
  </si>
  <si>
    <t>אפשרות לחיסכון - 909$</t>
  </si>
  <si>
    <t>טיסה לסיאול</t>
  </si>
  <si>
    <t>בית מלון - חדר יחיד</t>
  </si>
  <si>
    <t>בית מלון - חדר זוגי</t>
  </si>
  <si>
    <t>רכב</t>
  </si>
  <si>
    <t>הוצאות שונות</t>
  </si>
  <si>
    <t>סיור בארמון</t>
  </si>
  <si>
    <t>ארוחת צהריים</t>
  </si>
  <si>
    <t>כרטיס לרכבת KTX</t>
  </si>
  <si>
    <t>כניסה לפרק דידונסן וכרטיס לרכבל</t>
  </si>
  <si>
    <t>אפשרות לחיסכון - 1000</t>
  </si>
  <si>
    <t>יום ה' א.צ + א.ע</t>
  </si>
  <si>
    <t>יום ה' א.צ + א.ע כשר</t>
  </si>
  <si>
    <t>עלויות קודמת 2340$, חיסכון של 143$</t>
  </si>
  <si>
    <t>א.צ כשרות</t>
  </si>
  <si>
    <t>א.ע כשרות</t>
  </si>
  <si>
    <t>מים מינרלים</t>
  </si>
  <si>
    <t>פירות</t>
  </si>
  <si>
    <t>תות שדה</t>
  </si>
  <si>
    <t>פיצוחים ופירות יבשים</t>
  </si>
  <si>
    <t>נס קפה, תה, חלב ועוגיות</t>
  </si>
  <si>
    <t>סיור מקדים לחוטונגים</t>
  </si>
  <si>
    <t>ארוחת ערב 22.4</t>
  </si>
  <si>
    <t>טיפ לארוחת הערב 22.4</t>
  </si>
  <si>
    <t>חניה במתחם 798 יום ראשון</t>
  </si>
  <si>
    <t>תשלום לארמון הקיץ</t>
  </si>
  <si>
    <t>לאדם 30 יואן כפול 13 איש</t>
  </si>
  <si>
    <t>ארוחת צהריים 24.4</t>
  </si>
  <si>
    <t>טיפ לארוחת הצהריים 24.4</t>
  </si>
  <si>
    <t>תשלום למדריכה - 3 הדרכות (23-25.4)</t>
  </si>
  <si>
    <t>טיפ למדריכה</t>
  </si>
  <si>
    <t>ארוחת ערב עם נספחים זרים 24.4</t>
  </si>
  <si>
    <t>טיפ למסעדה 24.4</t>
  </si>
  <si>
    <t>ארוחת צהריים 25.4</t>
  </si>
  <si>
    <t>ארטיקים</t>
  </si>
  <si>
    <t>טיפ לנהג האוטובוס</t>
  </si>
  <si>
    <t>משלוח + מונית</t>
  </si>
  <si>
    <t>כרטיסי טיסה להונג קונג</t>
  </si>
  <si>
    <t>לינה בבית מלון</t>
  </si>
  <si>
    <t>ארוחות כשרות</t>
  </si>
  <si>
    <t>חברת הסעות</t>
  </si>
  <si>
    <t>הודו</t>
  </si>
  <si>
    <t>סין</t>
  </si>
  <si>
    <t>דרום קוריאה</t>
  </si>
  <si>
    <t>חיסונים</t>
  </si>
  <si>
    <t>סה"כ בדולרים</t>
  </si>
  <si>
    <t>חדר הרצאות + ציוד אודיו</t>
  </si>
  <si>
    <t>קייטריג כשר - ארוחת בוקר/צהריים/ערב</t>
  </si>
  <si>
    <t>בקבוקי מים מינרלים</t>
  </si>
  <si>
    <t>ארוחות צהריים / ערב (מסעדות)</t>
  </si>
  <si>
    <t>סנדביצים</t>
  </si>
  <si>
    <t>בשקלים</t>
  </si>
  <si>
    <t>ביקור במוזיאון הנצחי</t>
  </si>
  <si>
    <t>?</t>
  </si>
  <si>
    <t>יום העצמאות - קבלת פנים</t>
  </si>
  <si>
    <t>חדר זוגי (5 לילות)</t>
  </si>
  <si>
    <t>חדר זוגי (4 לילות)</t>
  </si>
  <si>
    <t>חדר זוגי (לילה 1)</t>
  </si>
  <si>
    <t>חדר יחיד (4 לילות)</t>
  </si>
  <si>
    <t>הרצאה</t>
  </si>
  <si>
    <t>כרטיס רכבת KTX</t>
  </si>
  <si>
    <t>כניסה לפארק DAEDUNSAN</t>
  </si>
  <si>
    <t>הוצאות שונות \ בלתי צפויות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</si>
</sst>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6" xfId="0" applyBorder="1" applyAlignment="1">
      <alignment wrapText="1"/>
    </xf>
    <xf numFmtId="0" fontId="0" fillId="0" borderId="17" xfId="0" applyBorder="1"/>
    <xf numFmtId="0" fontId="0" fillId="3" borderId="1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wrapText="1"/>
    </xf>
    <xf numFmtId="0" fontId="1" fillId="0" borderId="8" xfId="0" applyFont="1" applyFill="1" applyBorder="1"/>
    <xf numFmtId="0" fontId="1" fillId="0" borderId="21" xfId="0" applyFont="1" applyBorder="1"/>
    <xf numFmtId="0" fontId="0" fillId="0" borderId="23" xfId="0" applyBorder="1" applyAlignment="1">
      <alignment wrapText="1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0" fillId="5" borderId="2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2" fillId="0" borderId="9" xfId="0" applyFont="1" applyBorder="1"/>
    <xf numFmtId="0" fontId="0" fillId="0" borderId="8" xfId="0" applyFill="1" applyBorder="1"/>
    <xf numFmtId="0" fontId="0" fillId="0" borderId="9" xfId="0" applyFill="1" applyBorder="1"/>
    <xf numFmtId="0" fontId="0" fillId="0" borderId="21" xfId="0" applyFill="1" applyBorder="1"/>
    <xf numFmtId="0" fontId="0" fillId="0" borderId="23" xfId="0" applyFill="1" applyBorder="1"/>
    <xf numFmtId="0" fontId="0" fillId="0" borderId="21" xfId="0" applyBorder="1"/>
    <xf numFmtId="0" fontId="0" fillId="0" borderId="23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0" borderId="18" xfId="0" applyFont="1" applyBorder="1"/>
    <xf numFmtId="0" fontId="3" fillId="0" borderId="8" xfId="0" applyFont="1" applyBorder="1"/>
    <xf numFmtId="0" fontId="3" fillId="0" borderId="9" xfId="0" applyFont="1" applyBorder="1"/>
    <xf numFmtId="0" fontId="3" fillId="5" borderId="8" xfId="0" applyFont="1" applyFill="1" applyBorder="1"/>
    <xf numFmtId="0" fontId="3" fillId="5" borderId="9" xfId="0" applyFont="1" applyFill="1" applyBorder="1" applyAlignment="1">
      <alignment wrapText="1"/>
    </xf>
    <xf numFmtId="0" fontId="3" fillId="0" borderId="27" xfId="0" applyFont="1" applyBorder="1"/>
    <xf numFmtId="0" fontId="3" fillId="0" borderId="28" xfId="0" applyFont="1" applyBorder="1" applyAlignment="1">
      <alignment wrapText="1"/>
    </xf>
    <xf numFmtId="0" fontId="3" fillId="0" borderId="8" xfId="0" applyFont="1" applyFill="1" applyBorder="1"/>
    <xf numFmtId="0" fontId="3" fillId="0" borderId="9" xfId="0" applyFont="1" applyFill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5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0" fillId="0" borderId="30" xfId="0" applyBorder="1"/>
    <xf numFmtId="0" fontId="0" fillId="0" borderId="0" xfId="0" applyAlignment="1">
      <alignment horizontal="right"/>
    </xf>
    <xf numFmtId="0" fontId="3" fillId="0" borderId="20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29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rightToLeft="1" tabSelected="1" topLeftCell="H1" zoomScale="90" zoomScaleNormal="90" workbookViewId="0">
      <selection activeCell="L7" sqref="L7"/>
    </sheetView>
  </sheetViews>
  <sheetFormatPr defaultRowHeight="14.25" x14ac:dyDescent="0.2"/>
  <cols>
    <col min="1" max="1" width="30.625" bestFit="1" customWidth="1"/>
    <col min="2" max="2" width="9" style="51"/>
    <col min="3" max="3" width="13.5" style="51" customWidth="1"/>
    <col min="4" max="6" width="9" style="51"/>
    <col min="7" max="7" width="74" style="1" customWidth="1"/>
    <col min="12" max="12" width="36.25" customWidth="1"/>
    <col min="13" max="13" width="9" style="2"/>
    <col min="14" max="14" width="13.25" style="2" customWidth="1"/>
    <col min="15" max="16" width="9" style="2"/>
    <col min="17" max="18" width="13.625" style="2" customWidth="1"/>
    <col min="19" max="19" width="27" style="78" customWidth="1"/>
  </cols>
  <sheetData>
    <row r="1" spans="1:19" x14ac:dyDescent="0.2">
      <c r="A1" t="s">
        <v>0</v>
      </c>
    </row>
    <row r="3" spans="1:19" ht="15" thickBot="1" x14ac:dyDescent="0.25"/>
    <row r="4" spans="1:19" ht="21" thickBot="1" x14ac:dyDescent="0.35">
      <c r="A4" s="18" t="s">
        <v>123</v>
      </c>
      <c r="B4" s="19"/>
      <c r="C4" s="19"/>
      <c r="D4" s="19"/>
      <c r="E4" s="19"/>
      <c r="F4" s="19"/>
      <c r="G4" s="20"/>
    </row>
    <row r="5" spans="1:19" ht="15" x14ac:dyDescent="0.25">
      <c r="A5" s="44" t="s">
        <v>1</v>
      </c>
      <c r="B5" s="52" t="s">
        <v>2</v>
      </c>
      <c r="C5" s="52" t="s">
        <v>3</v>
      </c>
      <c r="D5" s="52" t="s">
        <v>4</v>
      </c>
      <c r="E5" s="52" t="s">
        <v>5</v>
      </c>
      <c r="F5" s="52" t="s">
        <v>6</v>
      </c>
      <c r="G5" s="45" t="s">
        <v>22</v>
      </c>
      <c r="L5" s="41" t="s">
        <v>1</v>
      </c>
      <c r="M5" s="76" t="s">
        <v>2</v>
      </c>
      <c r="N5" s="76" t="s">
        <v>3</v>
      </c>
      <c r="O5" s="76" t="s">
        <v>4</v>
      </c>
      <c r="P5" s="76" t="s">
        <v>5</v>
      </c>
      <c r="Q5" s="76" t="s">
        <v>6</v>
      </c>
      <c r="R5" s="76" t="s">
        <v>127</v>
      </c>
      <c r="S5" s="79" t="s">
        <v>22</v>
      </c>
    </row>
    <row r="6" spans="1:19" x14ac:dyDescent="0.2">
      <c r="A6" s="5" t="s">
        <v>7</v>
      </c>
      <c r="B6" s="53"/>
      <c r="C6" s="53">
        <v>931.5</v>
      </c>
      <c r="D6" s="53">
        <v>14</v>
      </c>
      <c r="E6" s="53">
        <v>1</v>
      </c>
      <c r="F6" s="53">
        <f>C6*D6*E6</f>
        <v>13041</v>
      </c>
      <c r="G6" s="6"/>
      <c r="L6" s="13" t="s">
        <v>126</v>
      </c>
      <c r="M6" s="3">
        <v>350</v>
      </c>
      <c r="N6" s="3">
        <v>0</v>
      </c>
      <c r="O6" s="3">
        <v>14</v>
      </c>
      <c r="P6" s="3">
        <v>1</v>
      </c>
      <c r="Q6" s="3">
        <f>M6*O6*P6</f>
        <v>4900</v>
      </c>
      <c r="R6" s="3">
        <f>N6*O6*P6</f>
        <v>0</v>
      </c>
      <c r="S6" s="80" t="s">
        <v>133</v>
      </c>
    </row>
    <row r="7" spans="1:19" x14ac:dyDescent="0.2">
      <c r="A7" s="5" t="s">
        <v>8</v>
      </c>
      <c r="B7" s="53">
        <v>9000</v>
      </c>
      <c r="C7" s="53">
        <v>139</v>
      </c>
      <c r="D7" s="53">
        <v>9</v>
      </c>
      <c r="E7" s="53">
        <v>2</v>
      </c>
      <c r="F7" s="53">
        <f>C7*D7*E7*1.28</f>
        <v>3202.56</v>
      </c>
      <c r="G7" s="6"/>
      <c r="L7" s="13"/>
      <c r="M7" s="3">
        <f>J7/O7/P7</f>
        <v>0</v>
      </c>
      <c r="N7" s="3">
        <f>K7/O7/P7</f>
        <v>0</v>
      </c>
      <c r="O7" s="3">
        <v>1</v>
      </c>
      <c r="P7" s="3">
        <v>1</v>
      </c>
      <c r="Q7" s="3">
        <f>M7*O7*P7</f>
        <v>0</v>
      </c>
      <c r="R7" s="3">
        <f>N7*O7*P7</f>
        <v>0</v>
      </c>
      <c r="S7" s="80"/>
    </row>
    <row r="8" spans="1:19" x14ac:dyDescent="0.2">
      <c r="A8" s="5" t="s">
        <v>9</v>
      </c>
      <c r="B8" s="53">
        <v>9000</v>
      </c>
      <c r="C8" s="53">
        <v>139</v>
      </c>
      <c r="D8" s="53">
        <v>3</v>
      </c>
      <c r="E8" s="53">
        <v>2</v>
      </c>
      <c r="F8" s="53">
        <f t="shared" ref="F8:F17" si="0">C8*D8*E8*1.28</f>
        <v>1067.52</v>
      </c>
      <c r="G8" s="6"/>
      <c r="L8" s="13"/>
      <c r="M8" s="3"/>
      <c r="N8" s="3"/>
      <c r="O8" s="3"/>
      <c r="P8" s="3"/>
      <c r="Q8" s="3"/>
      <c r="R8" s="3"/>
      <c r="S8" s="80"/>
    </row>
    <row r="9" spans="1:19" x14ac:dyDescent="0.2">
      <c r="A9" s="5" t="s">
        <v>10</v>
      </c>
      <c r="B9" s="71">
        <v>10500</v>
      </c>
      <c r="C9" s="53">
        <v>162</v>
      </c>
      <c r="D9" s="53">
        <v>10</v>
      </c>
      <c r="E9" s="53">
        <v>1</v>
      </c>
      <c r="F9" s="53">
        <f t="shared" si="0"/>
        <v>2073.6</v>
      </c>
      <c r="G9" s="6"/>
      <c r="L9" s="13"/>
      <c r="M9" s="3"/>
      <c r="N9" s="3"/>
      <c r="O9" s="3"/>
      <c r="P9" s="3"/>
      <c r="Q9" s="3"/>
      <c r="R9" s="3"/>
      <c r="S9" s="80"/>
    </row>
    <row r="10" spans="1:19" x14ac:dyDescent="0.2">
      <c r="A10" s="5" t="s">
        <v>11</v>
      </c>
      <c r="B10" s="53">
        <v>11500</v>
      </c>
      <c r="C10" s="53">
        <v>177</v>
      </c>
      <c r="D10" s="53">
        <v>3</v>
      </c>
      <c r="E10" s="53">
        <v>1</v>
      </c>
      <c r="F10" s="53">
        <f t="shared" si="0"/>
        <v>679.68000000000006</v>
      </c>
      <c r="G10" s="6"/>
      <c r="L10" s="13"/>
      <c r="M10" s="3"/>
      <c r="N10" s="3"/>
      <c r="O10" s="3"/>
      <c r="P10" s="3"/>
      <c r="Q10" s="3"/>
      <c r="R10" s="3"/>
      <c r="S10" s="80"/>
    </row>
    <row r="11" spans="1:19" x14ac:dyDescent="0.2">
      <c r="A11" s="5" t="s">
        <v>12</v>
      </c>
      <c r="B11" s="53">
        <v>9500</v>
      </c>
      <c r="C11" s="53">
        <v>146</v>
      </c>
      <c r="D11" s="53">
        <v>12</v>
      </c>
      <c r="E11" s="53">
        <v>1</v>
      </c>
      <c r="F11" s="53">
        <f t="shared" si="0"/>
        <v>2242.56</v>
      </c>
      <c r="G11" s="6"/>
      <c r="L11" s="13"/>
      <c r="M11" s="3"/>
      <c r="N11" s="3"/>
      <c r="O11" s="3"/>
      <c r="P11" s="3"/>
      <c r="Q11" s="3"/>
      <c r="R11" s="3"/>
      <c r="S11" s="80"/>
    </row>
    <row r="12" spans="1:19" x14ac:dyDescent="0.2">
      <c r="A12" s="5" t="s">
        <v>13</v>
      </c>
      <c r="B12" s="53">
        <v>11000</v>
      </c>
      <c r="C12" s="53">
        <v>170</v>
      </c>
      <c r="D12" s="53">
        <v>3</v>
      </c>
      <c r="E12" s="53">
        <v>1</v>
      </c>
      <c r="F12" s="53">
        <f t="shared" si="0"/>
        <v>652.80000000000007</v>
      </c>
      <c r="G12" s="6"/>
      <c r="L12" s="13"/>
      <c r="M12" s="3"/>
      <c r="N12" s="3"/>
      <c r="O12" s="3"/>
      <c r="P12" s="3"/>
      <c r="Q12" s="3"/>
      <c r="R12" s="3"/>
      <c r="S12" s="80"/>
    </row>
    <row r="13" spans="1:19" x14ac:dyDescent="0.2">
      <c r="A13" s="5" t="s">
        <v>14</v>
      </c>
      <c r="B13" s="53">
        <v>7500</v>
      </c>
      <c r="C13" s="53">
        <v>116</v>
      </c>
      <c r="D13" s="53">
        <v>1</v>
      </c>
      <c r="E13" s="53">
        <v>3</v>
      </c>
      <c r="F13" s="53">
        <f t="shared" si="0"/>
        <v>445.44</v>
      </c>
      <c r="G13" s="6"/>
      <c r="L13" s="13"/>
      <c r="M13" s="3"/>
      <c r="N13" s="3"/>
      <c r="O13" s="3"/>
      <c r="P13" s="3"/>
      <c r="Q13" s="3"/>
      <c r="R13" s="3"/>
      <c r="S13" s="80"/>
    </row>
    <row r="14" spans="1:19" x14ac:dyDescent="0.2">
      <c r="A14" s="5" t="s">
        <v>15</v>
      </c>
      <c r="B14" s="53">
        <v>9000</v>
      </c>
      <c r="C14" s="53">
        <v>139</v>
      </c>
      <c r="D14" s="53">
        <v>1</v>
      </c>
      <c r="E14" s="53">
        <v>2</v>
      </c>
      <c r="F14" s="53">
        <f t="shared" si="0"/>
        <v>355.84000000000003</v>
      </c>
      <c r="G14" s="6"/>
      <c r="L14" s="13"/>
      <c r="M14" s="3"/>
      <c r="N14" s="3"/>
      <c r="O14" s="3"/>
      <c r="P14" s="3"/>
      <c r="Q14" s="3"/>
      <c r="R14" s="3"/>
      <c r="S14" s="80"/>
    </row>
    <row r="15" spans="1:19" x14ac:dyDescent="0.2">
      <c r="A15" s="5" t="s">
        <v>16</v>
      </c>
      <c r="B15" s="53">
        <v>8000</v>
      </c>
      <c r="C15" s="53">
        <v>123</v>
      </c>
      <c r="D15" s="53">
        <v>1</v>
      </c>
      <c r="E15" s="53">
        <v>2</v>
      </c>
      <c r="F15" s="53">
        <f t="shared" si="0"/>
        <v>314.88</v>
      </c>
      <c r="G15" s="6"/>
      <c r="L15" s="13"/>
      <c r="M15" s="3"/>
      <c r="N15" s="3"/>
      <c r="O15" s="3"/>
      <c r="P15" s="3"/>
      <c r="Q15" s="3"/>
      <c r="R15" s="3"/>
      <c r="S15" s="80"/>
    </row>
    <row r="16" spans="1:19" x14ac:dyDescent="0.2">
      <c r="A16" s="5" t="s">
        <v>17</v>
      </c>
      <c r="B16" s="53">
        <v>5000</v>
      </c>
      <c r="C16" s="53">
        <v>78</v>
      </c>
      <c r="D16" s="53">
        <v>15</v>
      </c>
      <c r="E16" s="53">
        <v>1</v>
      </c>
      <c r="F16" s="53">
        <f t="shared" si="0"/>
        <v>1497.6000000000001</v>
      </c>
      <c r="G16" s="6"/>
      <c r="L16" s="13"/>
      <c r="M16" s="3"/>
      <c r="N16" s="3"/>
      <c r="O16" s="3"/>
      <c r="P16" s="3"/>
      <c r="Q16" s="3"/>
      <c r="R16" s="3"/>
      <c r="S16" s="80"/>
    </row>
    <row r="17" spans="1:19" x14ac:dyDescent="0.2">
      <c r="A17" s="5" t="s">
        <v>18</v>
      </c>
      <c r="B17" s="53">
        <v>6500</v>
      </c>
      <c r="C17" s="53">
        <v>100</v>
      </c>
      <c r="D17" s="53">
        <v>15</v>
      </c>
      <c r="E17" s="53">
        <v>1</v>
      </c>
      <c r="F17" s="53">
        <f t="shared" si="0"/>
        <v>1920</v>
      </c>
      <c r="G17" s="6"/>
      <c r="L17" s="13"/>
      <c r="M17" s="3"/>
      <c r="N17" s="3"/>
      <c r="O17" s="3"/>
      <c r="P17" s="3"/>
      <c r="Q17" s="3"/>
      <c r="R17" s="3"/>
      <c r="S17" s="80"/>
    </row>
    <row r="18" spans="1:19" x14ac:dyDescent="0.2">
      <c r="A18" s="5" t="s">
        <v>47</v>
      </c>
      <c r="B18" s="53"/>
      <c r="C18" s="53"/>
      <c r="D18" s="53"/>
      <c r="E18" s="53"/>
      <c r="F18" s="53"/>
      <c r="G18" s="6"/>
      <c r="L18" s="13"/>
      <c r="M18" s="3"/>
      <c r="N18" s="3"/>
      <c r="O18" s="3"/>
      <c r="P18" s="3"/>
      <c r="Q18" s="3"/>
      <c r="R18" s="3"/>
      <c r="S18" s="80"/>
    </row>
    <row r="19" spans="1:19" x14ac:dyDescent="0.2">
      <c r="A19" s="5" t="s">
        <v>19</v>
      </c>
      <c r="B19" s="53"/>
      <c r="C19" s="53">
        <v>35</v>
      </c>
      <c r="D19" s="53">
        <f>2*4</f>
        <v>8</v>
      </c>
      <c r="E19" s="53">
        <v>4</v>
      </c>
      <c r="F19" s="53">
        <f>C19*D19*E19*1.28+(18*4)</f>
        <v>1505.6000000000001</v>
      </c>
      <c r="G19" s="6"/>
      <c r="L19" s="13"/>
      <c r="M19" s="3"/>
      <c r="N19" s="3"/>
      <c r="O19" s="3"/>
      <c r="P19" s="3"/>
      <c r="Q19" s="3"/>
      <c r="R19" s="3"/>
      <c r="S19" s="80"/>
    </row>
    <row r="20" spans="1:19" x14ac:dyDescent="0.2">
      <c r="A20" s="5" t="s">
        <v>20</v>
      </c>
      <c r="B20" s="53"/>
      <c r="C20" s="53">
        <v>50</v>
      </c>
      <c r="D20" s="53">
        <v>10</v>
      </c>
      <c r="E20" s="53">
        <v>5</v>
      </c>
      <c r="F20" s="53">
        <f t="shared" ref="F20" si="1">C20*D20*E20</f>
        <v>2500</v>
      </c>
      <c r="G20" s="6"/>
      <c r="L20" s="13"/>
      <c r="M20" s="3"/>
      <c r="N20" s="3"/>
      <c r="O20" s="3"/>
      <c r="P20" s="3"/>
      <c r="Q20" s="3"/>
      <c r="R20" s="3"/>
      <c r="S20" s="80"/>
    </row>
    <row r="21" spans="1:19" x14ac:dyDescent="0.2">
      <c r="A21" s="21"/>
      <c r="B21" s="22"/>
      <c r="C21" s="22"/>
      <c r="D21" s="22"/>
      <c r="E21" s="22"/>
      <c r="F21" s="22"/>
      <c r="G21" s="23"/>
      <c r="L21" s="13"/>
      <c r="M21" s="3"/>
      <c r="N21" s="3"/>
      <c r="O21" s="3"/>
      <c r="P21" s="3"/>
      <c r="Q21" s="3"/>
      <c r="R21" s="3"/>
      <c r="S21" s="80"/>
    </row>
    <row r="22" spans="1:19" x14ac:dyDescent="0.2">
      <c r="A22" s="5" t="s">
        <v>21</v>
      </c>
      <c r="B22" s="53"/>
      <c r="C22" s="53"/>
      <c r="D22" s="53"/>
      <c r="E22" s="53"/>
      <c r="F22" s="53">
        <f>SUM(F6:F20)</f>
        <v>31499.079999999994</v>
      </c>
      <c r="G22" s="6"/>
      <c r="L22" s="7"/>
      <c r="M22" s="68"/>
      <c r="N22" s="69"/>
      <c r="O22" s="50"/>
      <c r="P22" s="50"/>
      <c r="Q22" s="50"/>
      <c r="R22" s="68"/>
      <c r="S22" s="96"/>
    </row>
    <row r="23" spans="1:19" ht="15" thickBot="1" x14ac:dyDescent="0.25">
      <c r="A23" s="7"/>
      <c r="B23" s="72"/>
      <c r="C23" s="73"/>
      <c r="D23" s="72"/>
      <c r="E23" s="73"/>
      <c r="F23" s="54"/>
      <c r="G23" s="8"/>
      <c r="L23" s="9" t="s">
        <v>6</v>
      </c>
      <c r="M23" s="70"/>
      <c r="N23" s="70"/>
      <c r="O23" s="70"/>
      <c r="P23" s="70"/>
      <c r="Q23" s="70">
        <f>SUM(Q6:Q21)</f>
        <v>4900</v>
      </c>
      <c r="R23" s="70">
        <f>SUM(R6:R21)</f>
        <v>0</v>
      </c>
      <c r="S23" s="83"/>
    </row>
    <row r="24" spans="1:19" ht="15" thickBot="1" x14ac:dyDescent="0.25">
      <c r="A24" s="9" t="s">
        <v>23</v>
      </c>
      <c r="B24" s="74"/>
      <c r="C24" s="74"/>
      <c r="D24" s="74"/>
      <c r="E24" s="75"/>
      <c r="F24" s="55"/>
      <c r="G24" s="10"/>
    </row>
    <row r="25" spans="1:19" ht="15" thickBot="1" x14ac:dyDescent="0.25"/>
    <row r="26" spans="1:19" ht="21" thickBot="1" x14ac:dyDescent="0.35">
      <c r="A26" s="18" t="s">
        <v>24</v>
      </c>
      <c r="B26" s="19"/>
      <c r="C26" s="19"/>
      <c r="D26" s="19"/>
      <c r="E26" s="19"/>
      <c r="F26" s="19"/>
      <c r="G26" s="20"/>
    </row>
    <row r="27" spans="1:19" ht="15" x14ac:dyDescent="0.25">
      <c r="A27" s="46" t="s">
        <v>1</v>
      </c>
      <c r="B27" s="56" t="s">
        <v>2</v>
      </c>
      <c r="C27" s="56" t="s">
        <v>3</v>
      </c>
      <c r="D27" s="56" t="s">
        <v>4</v>
      </c>
      <c r="E27" s="56" t="s">
        <v>5</v>
      </c>
      <c r="F27" s="56" t="s">
        <v>6</v>
      </c>
      <c r="G27" s="47" t="s">
        <v>22</v>
      </c>
      <c r="L27" s="41" t="s">
        <v>1</v>
      </c>
      <c r="M27" s="76" t="s">
        <v>2</v>
      </c>
      <c r="N27" s="76" t="s">
        <v>3</v>
      </c>
      <c r="O27" s="76" t="s">
        <v>4</v>
      </c>
      <c r="P27" s="76" t="s">
        <v>5</v>
      </c>
      <c r="Q27" s="76" t="s">
        <v>6</v>
      </c>
      <c r="R27" s="76" t="s">
        <v>127</v>
      </c>
      <c r="S27" s="79" t="s">
        <v>22</v>
      </c>
    </row>
    <row r="28" spans="1:19" x14ac:dyDescent="0.2">
      <c r="A28" s="13" t="s">
        <v>25</v>
      </c>
      <c r="B28" s="57"/>
      <c r="C28" s="57">
        <v>365</v>
      </c>
      <c r="D28" s="57">
        <v>15</v>
      </c>
      <c r="E28" s="57">
        <v>1</v>
      </c>
      <c r="F28" s="57">
        <f>C28*D28</f>
        <v>5475</v>
      </c>
      <c r="G28" s="14"/>
      <c r="L28" s="13" t="s">
        <v>136</v>
      </c>
      <c r="M28" s="3">
        <v>13333.333333333299</v>
      </c>
      <c r="N28" s="3">
        <v>240</v>
      </c>
      <c r="O28" s="3">
        <v>15</v>
      </c>
      <c r="P28" s="3">
        <v>4</v>
      </c>
      <c r="Q28" s="3">
        <f>M28*O28*P28</f>
        <v>799999.9999999979</v>
      </c>
      <c r="R28" s="3">
        <f>N28*O28*P28</f>
        <v>14400</v>
      </c>
      <c r="S28" s="80"/>
    </row>
    <row r="29" spans="1:19" ht="42.75" x14ac:dyDescent="0.2">
      <c r="A29" s="13" t="s">
        <v>26</v>
      </c>
      <c r="B29" s="57">
        <f>(1000000/15)/5</f>
        <v>13333.333333333334</v>
      </c>
      <c r="C29" s="57">
        <f>B29*0.018</f>
        <v>240</v>
      </c>
      <c r="D29" s="57">
        <v>15</v>
      </c>
      <c r="E29" s="57">
        <v>4</v>
      </c>
      <c r="F29" s="58">
        <f>C29*D29*E29</f>
        <v>14400</v>
      </c>
      <c r="G29" s="14" t="s">
        <v>46</v>
      </c>
      <c r="L29" s="82" t="s">
        <v>128</v>
      </c>
      <c r="M29" s="3">
        <v>4500</v>
      </c>
      <c r="N29" s="81">
        <v>875</v>
      </c>
      <c r="O29" s="3">
        <v>4</v>
      </c>
      <c r="P29" s="3">
        <v>1</v>
      </c>
      <c r="Q29" s="3">
        <f>M29*O29*P29</f>
        <v>18000</v>
      </c>
      <c r="R29" s="3">
        <f>N29*O29*P29</f>
        <v>3500</v>
      </c>
      <c r="S29" s="80"/>
    </row>
    <row r="30" spans="1:19" x14ac:dyDescent="0.2">
      <c r="A30" s="13" t="s">
        <v>27</v>
      </c>
      <c r="B30" s="57">
        <v>140000</v>
      </c>
      <c r="C30" s="57">
        <f t="shared" ref="C30:C47" si="2">B30*0.018</f>
        <v>2520</v>
      </c>
      <c r="D30" s="57">
        <v>4</v>
      </c>
      <c r="E30" s="57">
        <v>1</v>
      </c>
      <c r="F30" s="12">
        <v>3500</v>
      </c>
      <c r="G30" s="14" t="s">
        <v>48</v>
      </c>
      <c r="L30" s="13" t="s">
        <v>129</v>
      </c>
      <c r="M30" s="3">
        <v>333.33333340000001</v>
      </c>
      <c r="N30" s="3">
        <v>6.6666666660000002</v>
      </c>
      <c r="O30" s="3">
        <v>15</v>
      </c>
      <c r="P30" s="3">
        <v>5</v>
      </c>
      <c r="Q30" s="3">
        <f>M30*O30*P30</f>
        <v>25000.000005000002</v>
      </c>
      <c r="R30" s="3">
        <f>N30*O30*P30</f>
        <v>499.99999995000002</v>
      </c>
      <c r="S30" s="80"/>
    </row>
    <row r="31" spans="1:19" x14ac:dyDescent="0.2">
      <c r="A31" s="13" t="s">
        <v>28</v>
      </c>
      <c r="B31" s="57">
        <v>40000</v>
      </c>
      <c r="C31" s="57">
        <f t="shared" si="2"/>
        <v>720</v>
      </c>
      <c r="D31" s="57">
        <v>4</v>
      </c>
      <c r="E31" s="57">
        <v>1</v>
      </c>
      <c r="F31" s="12"/>
      <c r="G31" s="14"/>
      <c r="L31" s="13" t="s">
        <v>130</v>
      </c>
      <c r="M31" s="3">
        <v>100</v>
      </c>
      <c r="N31" s="3">
        <v>2</v>
      </c>
      <c r="O31" s="3">
        <v>150</v>
      </c>
      <c r="P31" s="3">
        <v>1</v>
      </c>
      <c r="Q31" s="3">
        <f>M31*O31*P31</f>
        <v>15000</v>
      </c>
      <c r="R31" s="3">
        <f>N31*O31*P31</f>
        <v>300</v>
      </c>
      <c r="S31" s="80"/>
    </row>
    <row r="32" spans="1:19" x14ac:dyDescent="0.2">
      <c r="A32" s="13" t="s">
        <v>29</v>
      </c>
      <c r="B32" s="57">
        <v>25000</v>
      </c>
      <c r="C32" s="57">
        <f t="shared" si="2"/>
        <v>449.99999999999994</v>
      </c>
      <c r="D32" s="57">
        <v>15</v>
      </c>
      <c r="E32" s="57">
        <v>5</v>
      </c>
      <c r="F32" s="57">
        <f>C32</f>
        <v>449.99999999999994</v>
      </c>
      <c r="G32" s="14"/>
      <c r="L32" s="13" t="s">
        <v>131</v>
      </c>
      <c r="M32" s="3">
        <v>10000</v>
      </c>
      <c r="N32" s="3">
        <v>180</v>
      </c>
      <c r="O32" s="3">
        <v>5</v>
      </c>
      <c r="P32" s="3">
        <v>5</v>
      </c>
      <c r="Q32" s="3">
        <f>M32*O32*P32</f>
        <v>250000</v>
      </c>
      <c r="R32" s="3">
        <f>N32*O32*P32</f>
        <v>4500</v>
      </c>
      <c r="S32" s="80"/>
    </row>
    <row r="33" spans="1:19" x14ac:dyDescent="0.2">
      <c r="A33" s="13" t="s">
        <v>30</v>
      </c>
      <c r="B33" s="57">
        <v>15000</v>
      </c>
      <c r="C33" s="57">
        <f t="shared" si="2"/>
        <v>270</v>
      </c>
      <c r="D33" s="57" t="s">
        <v>31</v>
      </c>
      <c r="E33" s="57">
        <v>5</v>
      </c>
      <c r="F33" s="57">
        <f t="shared" ref="F33:F40" si="3">C33</f>
        <v>270</v>
      </c>
      <c r="G33" s="14"/>
      <c r="L33" s="13" t="s">
        <v>132</v>
      </c>
      <c r="M33" s="3">
        <v>500</v>
      </c>
      <c r="N33" s="3">
        <v>10</v>
      </c>
      <c r="O33" s="3">
        <v>60</v>
      </c>
      <c r="P33" s="3">
        <v>1</v>
      </c>
      <c r="Q33" s="3">
        <f>M33*O33*P33</f>
        <v>30000</v>
      </c>
      <c r="R33" s="3">
        <f>N33*O33*P33</f>
        <v>600</v>
      </c>
      <c r="S33" s="80"/>
    </row>
    <row r="34" spans="1:19" x14ac:dyDescent="0.2">
      <c r="A34" s="15" t="s">
        <v>32</v>
      </c>
      <c r="B34" s="59">
        <v>250000</v>
      </c>
      <c r="C34" s="59">
        <f t="shared" si="2"/>
        <v>4500</v>
      </c>
      <c r="D34" s="59">
        <v>5</v>
      </c>
      <c r="E34" s="59">
        <v>5</v>
      </c>
      <c r="F34" s="59">
        <f t="shared" si="3"/>
        <v>4500</v>
      </c>
      <c r="G34" s="14"/>
      <c r="L34" s="13" t="s">
        <v>34</v>
      </c>
      <c r="M34" s="3">
        <v>50</v>
      </c>
      <c r="N34" s="3">
        <v>1</v>
      </c>
      <c r="O34" s="3">
        <v>200</v>
      </c>
      <c r="P34" s="3">
        <v>1</v>
      </c>
      <c r="Q34" s="3">
        <f>M34*O34*P34</f>
        <v>10000</v>
      </c>
      <c r="R34" s="3">
        <f>N34*O34*P34</f>
        <v>200</v>
      </c>
      <c r="S34" s="80"/>
    </row>
    <row r="35" spans="1:19" x14ac:dyDescent="0.2">
      <c r="A35" s="15" t="s">
        <v>33</v>
      </c>
      <c r="B35" s="59">
        <v>30000</v>
      </c>
      <c r="C35" s="59">
        <f t="shared" si="2"/>
        <v>540</v>
      </c>
      <c r="D35" s="59">
        <v>60</v>
      </c>
      <c r="E35" s="59">
        <v>5</v>
      </c>
      <c r="F35" s="59">
        <f t="shared" si="3"/>
        <v>540</v>
      </c>
      <c r="G35" s="14"/>
      <c r="L35" s="13" t="s">
        <v>35</v>
      </c>
      <c r="M35" s="3">
        <v>4200</v>
      </c>
      <c r="N35" s="3">
        <v>75</v>
      </c>
      <c r="O35" s="3">
        <v>20</v>
      </c>
      <c r="P35" s="3">
        <v>1</v>
      </c>
      <c r="Q35" s="3">
        <f>M35*O35*P35</f>
        <v>84000</v>
      </c>
      <c r="R35" s="3">
        <f>N35*O35*P35</f>
        <v>1500</v>
      </c>
      <c r="S35" s="80"/>
    </row>
    <row r="36" spans="1:19" x14ac:dyDescent="0.2">
      <c r="A36" s="15" t="s">
        <v>34</v>
      </c>
      <c r="B36" s="59">
        <v>10000</v>
      </c>
      <c r="C36" s="59">
        <f t="shared" si="2"/>
        <v>180</v>
      </c>
      <c r="D36" s="59">
        <v>100</v>
      </c>
      <c r="E36" s="59">
        <v>5</v>
      </c>
      <c r="F36" s="59">
        <f t="shared" si="3"/>
        <v>180</v>
      </c>
      <c r="G36" s="14"/>
      <c r="L36" s="13" t="s">
        <v>36</v>
      </c>
      <c r="M36" s="3">
        <v>1000</v>
      </c>
      <c r="N36" s="3">
        <v>200</v>
      </c>
      <c r="O36" s="3">
        <v>20</v>
      </c>
      <c r="P36" s="3">
        <v>1</v>
      </c>
      <c r="Q36" s="3">
        <f>M36*O36*P36</f>
        <v>20000</v>
      </c>
      <c r="R36" s="3">
        <f>N36*O36*P36</f>
        <v>4000</v>
      </c>
      <c r="S36" s="80"/>
    </row>
    <row r="37" spans="1:19" x14ac:dyDescent="0.2">
      <c r="A37" s="15" t="s">
        <v>35</v>
      </c>
      <c r="B37" s="59">
        <v>84000</v>
      </c>
      <c r="C37" s="59">
        <f t="shared" si="2"/>
        <v>1511.9999999999998</v>
      </c>
      <c r="D37" s="59">
        <v>20</v>
      </c>
      <c r="E37" s="59">
        <v>1</v>
      </c>
      <c r="F37" s="60">
        <f t="shared" si="3"/>
        <v>1511.9999999999998</v>
      </c>
      <c r="G37" s="14" t="s">
        <v>50</v>
      </c>
      <c r="L37" s="13" t="s">
        <v>38</v>
      </c>
      <c r="M37" s="3">
        <v>1500</v>
      </c>
      <c r="N37" s="3">
        <v>27.5</v>
      </c>
      <c r="O37" s="3">
        <v>20</v>
      </c>
      <c r="P37" s="3">
        <v>1</v>
      </c>
      <c r="Q37" s="3">
        <f>M37*O37*P37</f>
        <v>30000</v>
      </c>
      <c r="R37" s="3">
        <f>N37*O37*P37</f>
        <v>550</v>
      </c>
      <c r="S37" s="80"/>
    </row>
    <row r="38" spans="1:19" x14ac:dyDescent="0.2">
      <c r="A38" s="15" t="s">
        <v>36</v>
      </c>
      <c r="B38" s="59">
        <v>20000</v>
      </c>
      <c r="C38" s="59">
        <f t="shared" si="2"/>
        <v>360</v>
      </c>
      <c r="D38" s="59">
        <v>20</v>
      </c>
      <c r="E38" s="59">
        <v>1</v>
      </c>
      <c r="F38" s="59">
        <f t="shared" si="3"/>
        <v>360</v>
      </c>
      <c r="G38" s="14"/>
      <c r="L38" s="13" t="s">
        <v>39</v>
      </c>
      <c r="M38" s="3">
        <v>0</v>
      </c>
      <c r="N38" s="3">
        <v>240</v>
      </c>
      <c r="O38" s="3">
        <v>5</v>
      </c>
      <c r="P38" s="3">
        <v>1</v>
      </c>
      <c r="Q38" s="3">
        <f>M38*O38*P38</f>
        <v>0</v>
      </c>
      <c r="R38" s="3">
        <f>N38*O38*P38</f>
        <v>1200</v>
      </c>
      <c r="S38" s="80"/>
    </row>
    <row r="39" spans="1:19" x14ac:dyDescent="0.2">
      <c r="A39" s="15" t="s">
        <v>37</v>
      </c>
      <c r="B39" s="59">
        <v>2000</v>
      </c>
      <c r="C39" s="59">
        <f t="shared" si="2"/>
        <v>36</v>
      </c>
      <c r="D39" s="59">
        <v>20</v>
      </c>
      <c r="E39" s="59">
        <v>1</v>
      </c>
      <c r="F39" s="59">
        <f t="shared" si="3"/>
        <v>36</v>
      </c>
      <c r="G39" s="14"/>
      <c r="L39" s="13" t="s">
        <v>134</v>
      </c>
      <c r="M39" s="3">
        <v>0</v>
      </c>
      <c r="N39" s="3">
        <v>0</v>
      </c>
      <c r="O39" s="3">
        <v>20</v>
      </c>
      <c r="P39" s="3">
        <v>1</v>
      </c>
      <c r="Q39" s="3">
        <f>M39*O39*P39</f>
        <v>0</v>
      </c>
      <c r="R39" s="3">
        <f>N39*O39*P39</f>
        <v>0</v>
      </c>
      <c r="S39" s="80" t="s">
        <v>135</v>
      </c>
    </row>
    <row r="40" spans="1:19" x14ac:dyDescent="0.2">
      <c r="A40" s="15" t="s">
        <v>38</v>
      </c>
      <c r="B40" s="59">
        <v>30000</v>
      </c>
      <c r="C40" s="59">
        <f t="shared" si="2"/>
        <v>540</v>
      </c>
      <c r="D40" s="59">
        <v>20</v>
      </c>
      <c r="E40" s="59">
        <v>1</v>
      </c>
      <c r="F40" s="59">
        <f t="shared" si="3"/>
        <v>540</v>
      </c>
      <c r="G40" s="14" t="s">
        <v>50</v>
      </c>
      <c r="L40" s="13" t="s">
        <v>41</v>
      </c>
      <c r="M40" s="3">
        <v>12000</v>
      </c>
      <c r="N40" s="3">
        <v>200</v>
      </c>
      <c r="O40" s="3">
        <v>1</v>
      </c>
      <c r="P40" s="3">
        <v>5</v>
      </c>
      <c r="Q40" s="3">
        <f>M40*O40*P40</f>
        <v>60000</v>
      </c>
      <c r="R40" s="3">
        <f>N40*O40*P40</f>
        <v>1000</v>
      </c>
      <c r="S40" s="80"/>
    </row>
    <row r="41" spans="1:19" x14ac:dyDescent="0.2">
      <c r="A41" s="15" t="s">
        <v>39</v>
      </c>
      <c r="B41" s="59"/>
      <c r="C41" s="59">
        <f t="shared" si="2"/>
        <v>0</v>
      </c>
      <c r="D41" s="59">
        <v>5</v>
      </c>
      <c r="E41" s="59">
        <v>1</v>
      </c>
      <c r="F41" s="59">
        <v>1200</v>
      </c>
      <c r="G41" s="14"/>
      <c r="L41" s="13" t="s">
        <v>42</v>
      </c>
      <c r="M41" s="3">
        <v>0</v>
      </c>
      <c r="N41" s="3">
        <v>300</v>
      </c>
      <c r="O41" s="3">
        <v>1</v>
      </c>
      <c r="P41" s="3">
        <v>1</v>
      </c>
      <c r="Q41" s="3">
        <f>M41*O41*P41</f>
        <v>0</v>
      </c>
      <c r="R41" s="3">
        <f>N41*O41*P41</f>
        <v>300</v>
      </c>
      <c r="S41" s="80"/>
    </row>
    <row r="42" spans="1:19" x14ac:dyDescent="0.2">
      <c r="A42" s="15" t="s">
        <v>40</v>
      </c>
      <c r="B42" s="59"/>
      <c r="C42" s="59">
        <f t="shared" si="2"/>
        <v>0</v>
      </c>
      <c r="D42" s="59">
        <v>20</v>
      </c>
      <c r="E42" s="59">
        <v>1</v>
      </c>
      <c r="F42" s="59"/>
      <c r="G42" s="14"/>
      <c r="L42" s="13" t="s">
        <v>43</v>
      </c>
      <c r="M42" s="3">
        <v>80000</v>
      </c>
      <c r="N42" s="3">
        <v>1500</v>
      </c>
      <c r="O42" s="3">
        <v>1</v>
      </c>
      <c r="P42" s="3">
        <v>1</v>
      </c>
      <c r="Q42" s="3">
        <f>M42*O42*P42</f>
        <v>80000</v>
      </c>
      <c r="R42" s="3">
        <f>N42*O42*P42</f>
        <v>1500</v>
      </c>
      <c r="S42" s="80"/>
    </row>
    <row r="43" spans="1:19" x14ac:dyDescent="0.2">
      <c r="A43" s="15" t="s">
        <v>41</v>
      </c>
      <c r="B43" s="59">
        <v>60000</v>
      </c>
      <c r="C43" s="59">
        <f t="shared" si="2"/>
        <v>1080</v>
      </c>
      <c r="D43" s="59">
        <v>1</v>
      </c>
      <c r="E43" s="59">
        <v>5</v>
      </c>
      <c r="F43" s="59">
        <f>C43</f>
        <v>1080</v>
      </c>
      <c r="G43" s="14"/>
      <c r="L43" s="13" t="s">
        <v>136</v>
      </c>
      <c r="M43" s="3">
        <v>0</v>
      </c>
      <c r="N43" s="3">
        <v>10</v>
      </c>
      <c r="O43" s="3">
        <v>15</v>
      </c>
      <c r="P43" s="3">
        <v>1</v>
      </c>
      <c r="Q43" s="3">
        <f>M43*O43*P43</f>
        <v>0</v>
      </c>
      <c r="R43" s="3">
        <f>N43*O43*P43</f>
        <v>150</v>
      </c>
      <c r="S43" s="80"/>
    </row>
    <row r="44" spans="1:19" x14ac:dyDescent="0.2">
      <c r="A44" s="15" t="s">
        <v>42</v>
      </c>
      <c r="B44" s="59"/>
      <c r="C44" s="59">
        <f t="shared" si="2"/>
        <v>0</v>
      </c>
      <c r="D44" s="59">
        <v>1</v>
      </c>
      <c r="E44" s="59">
        <v>1</v>
      </c>
      <c r="F44" s="59">
        <v>300</v>
      </c>
      <c r="G44" s="14"/>
      <c r="L44" s="13" t="s">
        <v>45</v>
      </c>
      <c r="M44" s="3">
        <v>20000</v>
      </c>
      <c r="N44" s="3">
        <v>350</v>
      </c>
      <c r="O44" s="3">
        <v>1</v>
      </c>
      <c r="P44" s="3">
        <v>1</v>
      </c>
      <c r="Q44" s="3">
        <f>M44*O44*P44</f>
        <v>20000</v>
      </c>
      <c r="R44" s="3">
        <f>N44*O44*P44</f>
        <v>350</v>
      </c>
      <c r="S44" s="80"/>
    </row>
    <row r="45" spans="1:19" x14ac:dyDescent="0.2">
      <c r="A45" s="15" t="s">
        <v>43</v>
      </c>
      <c r="B45" s="59">
        <v>80000</v>
      </c>
      <c r="C45" s="59">
        <f t="shared" si="2"/>
        <v>1440</v>
      </c>
      <c r="D45" s="59">
        <v>1</v>
      </c>
      <c r="E45" s="59"/>
      <c r="F45" s="59">
        <f>C45</f>
        <v>1440</v>
      </c>
      <c r="G45" s="14" t="s">
        <v>49</v>
      </c>
      <c r="L45" s="13"/>
      <c r="M45" s="3"/>
      <c r="N45" s="3"/>
      <c r="O45" s="3"/>
      <c r="P45" s="3"/>
      <c r="Q45" s="3"/>
      <c r="R45" s="3">
        <v>400</v>
      </c>
      <c r="S45" s="80"/>
    </row>
    <row r="46" spans="1:19" x14ac:dyDescent="0.2">
      <c r="A46" s="15" t="s">
        <v>44</v>
      </c>
      <c r="B46" s="59"/>
      <c r="C46" s="59">
        <f t="shared" si="2"/>
        <v>0</v>
      </c>
      <c r="D46" s="59">
        <v>15</v>
      </c>
      <c r="E46" s="59">
        <v>1</v>
      </c>
      <c r="F46" s="59">
        <v>150</v>
      </c>
      <c r="G46" s="14"/>
      <c r="L46" s="7"/>
      <c r="M46" s="91"/>
      <c r="N46" s="69"/>
      <c r="O46" s="91"/>
      <c r="P46" s="69"/>
      <c r="Q46" s="88"/>
      <c r="R46" s="91"/>
      <c r="S46" s="96"/>
    </row>
    <row r="47" spans="1:19" x14ac:dyDescent="0.2">
      <c r="A47" s="15" t="s">
        <v>45</v>
      </c>
      <c r="B47" s="59">
        <v>20000</v>
      </c>
      <c r="C47" s="59">
        <f t="shared" si="2"/>
        <v>360</v>
      </c>
      <c r="D47" s="59"/>
      <c r="E47" s="59"/>
      <c r="F47" s="59">
        <f>C47</f>
        <v>360</v>
      </c>
      <c r="G47" s="14"/>
      <c r="L47" s="93"/>
      <c r="M47" s="89"/>
      <c r="N47" s="85"/>
      <c r="O47" s="85"/>
      <c r="P47" s="85"/>
      <c r="Q47" s="85"/>
      <c r="R47" s="85"/>
      <c r="S47" s="97"/>
    </row>
    <row r="48" spans="1:19" x14ac:dyDescent="0.2">
      <c r="A48" s="15" t="s">
        <v>20</v>
      </c>
      <c r="B48" s="59"/>
      <c r="C48" s="59">
        <v>200</v>
      </c>
      <c r="D48" s="59">
        <v>15</v>
      </c>
      <c r="E48" s="59">
        <v>1</v>
      </c>
      <c r="F48" s="59">
        <f>C48*D48</f>
        <v>3000</v>
      </c>
      <c r="G48" s="14"/>
      <c r="L48" s="11"/>
      <c r="M48" s="89"/>
      <c r="N48" s="86"/>
      <c r="O48" s="86"/>
      <c r="P48" s="86"/>
      <c r="Q48" s="89"/>
      <c r="R48" s="86"/>
      <c r="S48" s="97"/>
    </row>
    <row r="49" spans="1:19" x14ac:dyDescent="0.2">
      <c r="A49" s="24"/>
      <c r="B49" s="25"/>
      <c r="C49" s="25"/>
      <c r="D49" s="25"/>
      <c r="E49" s="25"/>
      <c r="F49" s="25"/>
      <c r="G49" s="26"/>
      <c r="L49" s="93"/>
      <c r="M49" s="92"/>
      <c r="N49" s="87"/>
      <c r="O49" s="87"/>
      <c r="P49" s="90"/>
      <c r="Q49" s="89"/>
      <c r="R49" s="87"/>
      <c r="S49" s="97"/>
    </row>
    <row r="50" spans="1:19" ht="15" thickBot="1" x14ac:dyDescent="0.25">
      <c r="A50" s="16" t="s">
        <v>6</v>
      </c>
      <c r="B50" s="61"/>
      <c r="C50" s="61"/>
      <c r="D50" s="61"/>
      <c r="E50" s="61"/>
      <c r="F50" s="61">
        <f>SUM(F28:F48)</f>
        <v>39293</v>
      </c>
      <c r="G50" s="17" t="s">
        <v>51</v>
      </c>
      <c r="L50" s="94" t="s">
        <v>6</v>
      </c>
      <c r="M50" s="102"/>
      <c r="N50" s="102"/>
      <c r="O50" s="106"/>
      <c r="P50" s="106"/>
      <c r="Q50" s="106">
        <f>SUM(Q28:Q48)</f>
        <v>1442000.0000049979</v>
      </c>
      <c r="R50" s="106">
        <f>SUM(R28:R48)</f>
        <v>34949.99999995</v>
      </c>
      <c r="S50" s="105"/>
    </row>
    <row r="51" spans="1:19" ht="15" thickBot="1" x14ac:dyDescent="0.25"/>
    <row r="52" spans="1:19" ht="21" thickBot="1" x14ac:dyDescent="0.35">
      <c r="A52" s="18" t="s">
        <v>124</v>
      </c>
      <c r="B52" s="19"/>
      <c r="C52" s="19"/>
      <c r="D52" s="19"/>
      <c r="E52" s="19"/>
      <c r="F52" s="19"/>
      <c r="G52" s="20"/>
    </row>
    <row r="53" spans="1:19" ht="15" x14ac:dyDescent="0.25">
      <c r="A53" s="42" t="s">
        <v>1</v>
      </c>
      <c r="B53" s="62" t="s">
        <v>2</v>
      </c>
      <c r="C53" s="62" t="s">
        <v>3</v>
      </c>
      <c r="D53" s="62" t="s">
        <v>4</v>
      </c>
      <c r="E53" s="62" t="s">
        <v>5</v>
      </c>
      <c r="F53" s="62" t="s">
        <v>6</v>
      </c>
      <c r="G53" s="43" t="s">
        <v>22</v>
      </c>
      <c r="L53" s="41" t="s">
        <v>1</v>
      </c>
      <c r="M53" s="76" t="s">
        <v>2</v>
      </c>
      <c r="N53" s="76" t="s">
        <v>3</v>
      </c>
      <c r="O53" s="76" t="s">
        <v>4</v>
      </c>
      <c r="P53" s="76" t="s">
        <v>5</v>
      </c>
      <c r="Q53" s="76" t="s">
        <v>6</v>
      </c>
      <c r="R53" s="76" t="s">
        <v>127</v>
      </c>
      <c r="S53" s="79" t="s">
        <v>22</v>
      </c>
    </row>
    <row r="54" spans="1:19" x14ac:dyDescent="0.2">
      <c r="A54" s="13" t="s">
        <v>52</v>
      </c>
      <c r="B54" s="57"/>
      <c r="C54" s="57">
        <v>1100</v>
      </c>
      <c r="D54" s="57">
        <v>13</v>
      </c>
      <c r="E54" s="57">
        <v>1</v>
      </c>
      <c r="F54" s="63">
        <f>C54*D54</f>
        <v>14300</v>
      </c>
      <c r="G54" s="28" t="s">
        <v>79</v>
      </c>
      <c r="L54" s="13" t="s">
        <v>98</v>
      </c>
      <c r="M54" s="3">
        <v>105</v>
      </c>
      <c r="N54" s="3">
        <v>16.7</v>
      </c>
      <c r="O54" s="3"/>
      <c r="P54" s="3"/>
      <c r="Q54" s="2">
        <f>M54*O54*P54</f>
        <v>0</v>
      </c>
      <c r="R54" s="3">
        <f>N54*O54*P54</f>
        <v>0</v>
      </c>
      <c r="S54" s="80"/>
    </row>
    <row r="55" spans="1:19" x14ac:dyDescent="0.2">
      <c r="A55" s="13" t="s">
        <v>53</v>
      </c>
      <c r="B55" s="57">
        <v>1030</v>
      </c>
      <c r="C55" s="57">
        <f>B55/6</f>
        <v>171.66666666666666</v>
      </c>
      <c r="D55" s="57">
        <v>3</v>
      </c>
      <c r="E55" s="57">
        <v>3</v>
      </c>
      <c r="F55" s="58">
        <f>C55*D55*E55</f>
        <v>1545</v>
      </c>
      <c r="G55" s="27"/>
      <c r="L55" s="13" t="s">
        <v>99</v>
      </c>
      <c r="M55" s="3">
        <v>112</v>
      </c>
      <c r="N55" s="3">
        <v>17.8</v>
      </c>
      <c r="O55" s="3"/>
      <c r="P55" s="3"/>
      <c r="Q55" s="3"/>
      <c r="R55" s="3"/>
      <c r="S55" s="80"/>
    </row>
    <row r="56" spans="1:19" x14ac:dyDescent="0.2">
      <c r="A56" s="13" t="s">
        <v>54</v>
      </c>
      <c r="B56" s="57">
        <v>1180</v>
      </c>
      <c r="C56" s="57">
        <f>B56/6</f>
        <v>196.66666666666666</v>
      </c>
      <c r="D56" s="57">
        <v>5</v>
      </c>
      <c r="E56" s="57">
        <v>3</v>
      </c>
      <c r="F56" s="58">
        <f>C56*D56*E56</f>
        <v>2950</v>
      </c>
      <c r="G56" s="27"/>
      <c r="L56" s="13" t="s">
        <v>100</v>
      </c>
      <c r="M56" s="3">
        <v>70</v>
      </c>
      <c r="N56" s="3">
        <v>11.1</v>
      </c>
      <c r="O56" s="3"/>
      <c r="P56" s="3"/>
      <c r="Q56" s="3"/>
      <c r="R56" s="3"/>
      <c r="S56" s="80"/>
    </row>
    <row r="57" spans="1:19" ht="15" x14ac:dyDescent="0.25">
      <c r="A57" s="13" t="s">
        <v>55</v>
      </c>
      <c r="B57" s="57"/>
      <c r="C57" s="57">
        <v>180</v>
      </c>
      <c r="D57" s="57">
        <v>3</v>
      </c>
      <c r="E57" s="57">
        <v>1</v>
      </c>
      <c r="F57" s="58">
        <f>C57*D57*E57</f>
        <v>540</v>
      </c>
      <c r="G57" s="29"/>
      <c r="L57" s="13" t="s">
        <v>99</v>
      </c>
      <c r="M57" s="3">
        <v>35.5</v>
      </c>
      <c r="N57" s="3">
        <v>5.6</v>
      </c>
      <c r="O57" s="3"/>
      <c r="P57" s="3"/>
      <c r="Q57" s="3"/>
      <c r="R57" s="3"/>
      <c r="S57" s="80"/>
    </row>
    <row r="58" spans="1:19" ht="15" x14ac:dyDescent="0.25">
      <c r="A58" s="13" t="s">
        <v>56</v>
      </c>
      <c r="B58" s="57"/>
      <c r="C58" s="57">
        <v>198</v>
      </c>
      <c r="D58" s="57">
        <v>5</v>
      </c>
      <c r="E58" s="57">
        <v>1</v>
      </c>
      <c r="F58" s="58">
        <f>C58*D58*E58</f>
        <v>990</v>
      </c>
      <c r="G58" s="29"/>
      <c r="L58" s="13" t="s">
        <v>101</v>
      </c>
      <c r="M58" s="3">
        <v>130</v>
      </c>
      <c r="N58" s="3">
        <v>20.6</v>
      </c>
      <c r="O58" s="3"/>
      <c r="P58" s="3"/>
      <c r="Q58" s="3"/>
      <c r="R58" s="3"/>
      <c r="S58" s="80"/>
    </row>
    <row r="59" spans="1:19" x14ac:dyDescent="0.2">
      <c r="A59" s="13" t="s">
        <v>57</v>
      </c>
      <c r="B59" s="57">
        <f>1600+100</f>
        <v>1700</v>
      </c>
      <c r="C59" s="57">
        <f t="shared" ref="C59:C75" si="4">B59/6</f>
        <v>283.33333333333331</v>
      </c>
      <c r="D59" s="57">
        <v>1</v>
      </c>
      <c r="E59" s="57">
        <v>1</v>
      </c>
      <c r="F59" s="57">
        <f t="shared" ref="F59:F69" si="5">C59*D59*E59</f>
        <v>283.33333333333331</v>
      </c>
      <c r="G59" s="27" t="s">
        <v>58</v>
      </c>
      <c r="L59" s="13" t="s">
        <v>102</v>
      </c>
      <c r="M59" s="3">
        <v>159.4</v>
      </c>
      <c r="N59" s="3">
        <v>25.3</v>
      </c>
      <c r="O59" s="3"/>
      <c r="P59" s="3"/>
      <c r="Q59" s="3"/>
      <c r="R59" s="3"/>
      <c r="S59" s="80"/>
    </row>
    <row r="60" spans="1:19" x14ac:dyDescent="0.2">
      <c r="A60" s="13" t="s">
        <v>59</v>
      </c>
      <c r="B60" s="57">
        <f>1600+700</f>
        <v>2300</v>
      </c>
      <c r="C60" s="57">
        <f t="shared" si="4"/>
        <v>383.33333333333331</v>
      </c>
      <c r="D60" s="57">
        <v>1</v>
      </c>
      <c r="E60" s="57">
        <v>1</v>
      </c>
      <c r="F60" s="57">
        <f t="shared" si="5"/>
        <v>383.33333333333331</v>
      </c>
      <c r="G60" s="27" t="s">
        <v>58</v>
      </c>
      <c r="L60" s="13" t="s">
        <v>103</v>
      </c>
      <c r="M60" s="3">
        <v>20</v>
      </c>
      <c r="N60" s="3">
        <v>3.2</v>
      </c>
      <c r="O60" s="3"/>
      <c r="P60" s="3"/>
      <c r="Q60" s="3"/>
      <c r="R60" s="3"/>
      <c r="S60" s="80"/>
    </row>
    <row r="61" spans="1:19" x14ac:dyDescent="0.2">
      <c r="A61" s="13" t="s">
        <v>60</v>
      </c>
      <c r="B61" s="57">
        <f>1600+300</f>
        <v>1900</v>
      </c>
      <c r="C61" s="57">
        <f t="shared" si="4"/>
        <v>316.66666666666669</v>
      </c>
      <c r="D61" s="57">
        <v>1</v>
      </c>
      <c r="E61" s="57">
        <v>1</v>
      </c>
      <c r="F61" s="57">
        <f t="shared" si="5"/>
        <v>316.66666666666669</v>
      </c>
      <c r="G61" s="27" t="s">
        <v>58</v>
      </c>
      <c r="L61" s="13" t="s">
        <v>104</v>
      </c>
      <c r="M61" s="3">
        <v>2245</v>
      </c>
      <c r="N61" s="3">
        <v>356.3</v>
      </c>
      <c r="O61" s="3"/>
      <c r="P61" s="3"/>
      <c r="Q61" s="3"/>
      <c r="R61" s="3"/>
      <c r="S61" s="80"/>
    </row>
    <row r="62" spans="1:19" x14ac:dyDescent="0.2">
      <c r="A62" s="13" t="s">
        <v>61</v>
      </c>
      <c r="B62" s="57">
        <f>1600+300</f>
        <v>1900</v>
      </c>
      <c r="C62" s="57">
        <f t="shared" si="4"/>
        <v>316.66666666666669</v>
      </c>
      <c r="D62" s="57">
        <v>1</v>
      </c>
      <c r="E62" s="57">
        <v>1</v>
      </c>
      <c r="F62" s="57">
        <f t="shared" si="5"/>
        <v>316.66666666666669</v>
      </c>
      <c r="G62" s="27" t="s">
        <v>58</v>
      </c>
      <c r="L62" s="13" t="s">
        <v>105</v>
      </c>
      <c r="M62" s="3">
        <v>100</v>
      </c>
      <c r="N62" s="3">
        <v>15.9</v>
      </c>
      <c r="O62" s="3"/>
      <c r="P62" s="3"/>
      <c r="Q62" s="3"/>
      <c r="R62" s="3"/>
      <c r="S62" s="80"/>
    </row>
    <row r="63" spans="1:19" x14ac:dyDescent="0.2">
      <c r="A63" s="13" t="s">
        <v>62</v>
      </c>
      <c r="B63" s="57"/>
      <c r="C63" s="57">
        <v>122</v>
      </c>
      <c r="D63" s="57">
        <v>3</v>
      </c>
      <c r="E63" s="57">
        <v>1</v>
      </c>
      <c r="F63" s="57">
        <f>C63*D63</f>
        <v>366</v>
      </c>
      <c r="G63" s="27" t="s">
        <v>63</v>
      </c>
      <c r="L63" s="13" t="s">
        <v>106</v>
      </c>
      <c r="M63" s="3">
        <v>21</v>
      </c>
      <c r="N63" s="3">
        <v>3.3</v>
      </c>
      <c r="O63" s="3"/>
      <c r="P63" s="3"/>
      <c r="Q63" s="3"/>
      <c r="R63" s="3"/>
      <c r="S63" s="80"/>
    </row>
    <row r="64" spans="1:19" x14ac:dyDescent="0.2">
      <c r="A64" s="13" t="s">
        <v>64</v>
      </c>
      <c r="B64" s="57"/>
      <c r="C64" s="57">
        <v>650</v>
      </c>
      <c r="D64" s="57">
        <v>3</v>
      </c>
      <c r="E64" s="57">
        <v>1</v>
      </c>
      <c r="F64" s="57">
        <f t="shared" ref="F64" si="6">C64*D64*E64</f>
        <v>1950</v>
      </c>
      <c r="G64" s="27" t="s">
        <v>63</v>
      </c>
      <c r="L64" s="13" t="s">
        <v>107</v>
      </c>
      <c r="M64" s="3">
        <v>390</v>
      </c>
      <c r="N64" s="3">
        <v>61.9</v>
      </c>
      <c r="O64" s="3"/>
      <c r="P64" s="3"/>
      <c r="Q64" s="3"/>
      <c r="R64" s="3"/>
      <c r="S64" s="80" t="s">
        <v>108</v>
      </c>
    </row>
    <row r="65" spans="1:19" x14ac:dyDescent="0.2">
      <c r="A65" s="13" t="s">
        <v>65</v>
      </c>
      <c r="B65" s="57">
        <v>60</v>
      </c>
      <c r="C65" s="57">
        <f t="shared" si="4"/>
        <v>10</v>
      </c>
      <c r="D65" s="57">
        <v>16</v>
      </c>
      <c r="E65" s="57">
        <v>1</v>
      </c>
      <c r="F65" s="64">
        <f t="shared" si="5"/>
        <v>160</v>
      </c>
      <c r="G65" s="27"/>
      <c r="L65" s="13" t="s">
        <v>109</v>
      </c>
      <c r="M65" s="3">
        <v>1327</v>
      </c>
      <c r="N65" s="3">
        <v>210.6</v>
      </c>
      <c r="O65" s="3"/>
      <c r="P65" s="3"/>
      <c r="Q65" s="3"/>
      <c r="R65" s="3"/>
      <c r="S65" s="80"/>
    </row>
    <row r="66" spans="1:19" x14ac:dyDescent="0.2">
      <c r="A66" s="13" t="s">
        <v>66</v>
      </c>
      <c r="B66" s="57">
        <v>30</v>
      </c>
      <c r="C66" s="57">
        <f t="shared" si="4"/>
        <v>5</v>
      </c>
      <c r="D66" s="57">
        <v>16</v>
      </c>
      <c r="E66" s="57">
        <v>1</v>
      </c>
      <c r="F66" s="64">
        <f t="shared" si="5"/>
        <v>80</v>
      </c>
      <c r="G66" s="27"/>
      <c r="L66" s="13" t="s">
        <v>110</v>
      </c>
      <c r="M66" s="3">
        <v>73</v>
      </c>
      <c r="N66" s="3">
        <v>11.6</v>
      </c>
      <c r="O66" s="3"/>
      <c r="P66" s="3"/>
      <c r="Q66" s="3"/>
      <c r="R66" s="3"/>
      <c r="S66" s="80"/>
    </row>
    <row r="67" spans="1:19" x14ac:dyDescent="0.2">
      <c r="A67" s="13" t="s">
        <v>67</v>
      </c>
      <c r="B67" s="57">
        <v>180</v>
      </c>
      <c r="C67" s="57">
        <f t="shared" si="4"/>
        <v>30</v>
      </c>
      <c r="D67" s="57">
        <v>16</v>
      </c>
      <c r="E67" s="57">
        <v>1</v>
      </c>
      <c r="F67" s="64">
        <f t="shared" si="5"/>
        <v>480</v>
      </c>
      <c r="G67" s="27"/>
      <c r="L67" s="13" t="s">
        <v>111</v>
      </c>
      <c r="M67" s="3">
        <v>1500</v>
      </c>
      <c r="N67" s="3">
        <v>238.1</v>
      </c>
      <c r="O67" s="3"/>
      <c r="P67" s="3"/>
      <c r="Q67" s="3"/>
      <c r="R67" s="3"/>
      <c r="S67" s="80"/>
    </row>
    <row r="68" spans="1:19" x14ac:dyDescent="0.2">
      <c r="A68" s="13" t="s">
        <v>68</v>
      </c>
      <c r="B68" s="57">
        <v>500</v>
      </c>
      <c r="C68" s="57">
        <f t="shared" si="4"/>
        <v>83.333333333333329</v>
      </c>
      <c r="D68" s="57">
        <v>3</v>
      </c>
      <c r="E68" s="57">
        <v>1</v>
      </c>
      <c r="F68" s="64">
        <f t="shared" si="5"/>
        <v>250</v>
      </c>
      <c r="G68" s="27"/>
      <c r="L68" s="13" t="s">
        <v>112</v>
      </c>
      <c r="M68" s="3">
        <v>110</v>
      </c>
      <c r="N68" s="3">
        <v>17.5</v>
      </c>
      <c r="O68" s="3"/>
      <c r="P68" s="3"/>
      <c r="Q68" s="3"/>
      <c r="R68" s="3"/>
      <c r="S68" s="80"/>
    </row>
    <row r="69" spans="1:19" x14ac:dyDescent="0.2">
      <c r="A69" s="13" t="s">
        <v>69</v>
      </c>
      <c r="B69" s="57">
        <v>2500</v>
      </c>
      <c r="C69" s="57">
        <f t="shared" si="4"/>
        <v>416.66666666666669</v>
      </c>
      <c r="D69" s="57">
        <v>1</v>
      </c>
      <c r="E69" s="57">
        <v>1</v>
      </c>
      <c r="F69" s="58">
        <f t="shared" si="5"/>
        <v>416.66666666666669</v>
      </c>
      <c r="G69" s="27" t="s">
        <v>80</v>
      </c>
      <c r="L69" s="13" t="s">
        <v>113</v>
      </c>
      <c r="M69" s="3">
        <v>5381</v>
      </c>
      <c r="N69" s="3">
        <v>854.1</v>
      </c>
      <c r="O69" s="3"/>
      <c r="P69" s="3"/>
      <c r="Q69" s="3"/>
      <c r="R69" s="3"/>
      <c r="S69" s="80"/>
    </row>
    <row r="70" spans="1:19" x14ac:dyDescent="0.2">
      <c r="A70" s="13" t="s">
        <v>96</v>
      </c>
      <c r="B70" s="57"/>
      <c r="C70" s="57">
        <v>25</v>
      </c>
      <c r="D70" s="57">
        <v>4</v>
      </c>
      <c r="E70" s="57">
        <v>1</v>
      </c>
      <c r="F70" s="57">
        <f>C70*D70</f>
        <v>100</v>
      </c>
      <c r="G70" s="27"/>
      <c r="L70" s="13" t="s">
        <v>114</v>
      </c>
      <c r="M70" s="3">
        <v>200</v>
      </c>
      <c r="N70" s="3">
        <v>31.7</v>
      </c>
      <c r="O70" s="3"/>
      <c r="P70" s="3"/>
      <c r="Q70" s="3"/>
      <c r="R70" s="3"/>
      <c r="S70" s="80"/>
    </row>
    <row r="71" spans="1:19" x14ac:dyDescent="0.2">
      <c r="A71" s="13" t="s">
        <v>97</v>
      </c>
      <c r="B71" s="57"/>
      <c r="C71" s="57">
        <v>30</v>
      </c>
      <c r="D71" s="57">
        <v>4</v>
      </c>
      <c r="E71" s="57">
        <v>1</v>
      </c>
      <c r="F71" s="57">
        <f>C71*D71</f>
        <v>120</v>
      </c>
      <c r="G71" s="27"/>
      <c r="L71" s="13" t="s">
        <v>115</v>
      </c>
      <c r="M71" s="3">
        <v>1790</v>
      </c>
      <c r="N71" s="3">
        <v>284.10000000000002</v>
      </c>
      <c r="O71" s="3"/>
      <c r="P71" s="3"/>
      <c r="Q71" s="3"/>
      <c r="R71" s="3"/>
      <c r="S71" s="80"/>
    </row>
    <row r="72" spans="1:19" x14ac:dyDescent="0.2">
      <c r="A72" s="13" t="s">
        <v>70</v>
      </c>
      <c r="B72" s="57">
        <v>3200</v>
      </c>
      <c r="C72" s="57">
        <f t="shared" si="4"/>
        <v>533.33333333333337</v>
      </c>
      <c r="D72" s="57">
        <v>16</v>
      </c>
      <c r="E72" s="57">
        <v>1</v>
      </c>
      <c r="F72" s="57">
        <f>C72</f>
        <v>533.33333333333337</v>
      </c>
      <c r="G72" s="27"/>
      <c r="L72" s="13" t="s">
        <v>98</v>
      </c>
      <c r="M72" s="3">
        <v>84</v>
      </c>
      <c r="N72" s="3">
        <v>13.3</v>
      </c>
      <c r="O72" s="3"/>
      <c r="P72" s="3"/>
      <c r="Q72" s="3"/>
      <c r="R72" s="3"/>
      <c r="S72" s="80"/>
    </row>
    <row r="73" spans="1:19" x14ac:dyDescent="0.2">
      <c r="A73" s="13" t="s">
        <v>71</v>
      </c>
      <c r="B73" s="57">
        <v>3200</v>
      </c>
      <c r="C73" s="57">
        <f t="shared" si="4"/>
        <v>533.33333333333337</v>
      </c>
      <c r="D73" s="57">
        <v>16</v>
      </c>
      <c r="E73" s="57">
        <v>1</v>
      </c>
      <c r="F73" s="57">
        <f t="shared" ref="F73:F75" si="7">C73</f>
        <v>533.33333333333337</v>
      </c>
      <c r="G73" s="27"/>
      <c r="L73" s="13" t="s">
        <v>116</v>
      </c>
      <c r="M73" s="3">
        <v>75</v>
      </c>
      <c r="N73" s="3">
        <v>11.9</v>
      </c>
      <c r="O73" s="3"/>
      <c r="P73" s="3"/>
      <c r="Q73" s="3"/>
      <c r="R73" s="3"/>
      <c r="S73" s="80"/>
    </row>
    <row r="74" spans="1:19" x14ac:dyDescent="0.2">
      <c r="A74" s="13" t="s">
        <v>72</v>
      </c>
      <c r="B74" s="57">
        <v>4600</v>
      </c>
      <c r="C74" s="57">
        <f t="shared" si="4"/>
        <v>766.66666666666663</v>
      </c>
      <c r="D74" s="57">
        <v>23</v>
      </c>
      <c r="E74" s="57">
        <v>1</v>
      </c>
      <c r="F74" s="58">
        <f t="shared" si="7"/>
        <v>766.66666666666663</v>
      </c>
      <c r="G74" s="27" t="s">
        <v>81</v>
      </c>
      <c r="L74" s="13" t="s">
        <v>117</v>
      </c>
      <c r="M74" s="3">
        <v>100</v>
      </c>
      <c r="N74" s="3">
        <v>15.9</v>
      </c>
      <c r="O74" s="3"/>
      <c r="P74" s="3"/>
      <c r="Q74" s="3"/>
      <c r="R74" s="3"/>
      <c r="S74" s="80"/>
    </row>
    <row r="75" spans="1:19" x14ac:dyDescent="0.2">
      <c r="A75" s="13" t="s">
        <v>73</v>
      </c>
      <c r="B75" s="57">
        <v>3200</v>
      </c>
      <c r="C75" s="57">
        <f t="shared" si="4"/>
        <v>533.33333333333337</v>
      </c>
      <c r="D75" s="57">
        <v>16</v>
      </c>
      <c r="E75" s="57">
        <v>1</v>
      </c>
      <c r="F75" s="57">
        <f t="shared" si="7"/>
        <v>533.33333333333337</v>
      </c>
      <c r="G75" s="27"/>
      <c r="L75" s="13" t="s">
        <v>118</v>
      </c>
      <c r="M75" s="3">
        <v>27</v>
      </c>
      <c r="N75" s="3">
        <v>4.3</v>
      </c>
      <c r="O75" s="3"/>
      <c r="P75" s="3"/>
      <c r="Q75" s="3"/>
      <c r="R75" s="3"/>
      <c r="S75" s="80"/>
    </row>
    <row r="76" spans="1:19" x14ac:dyDescent="0.2">
      <c r="A76" s="13" t="s">
        <v>93</v>
      </c>
      <c r="B76" s="57"/>
      <c r="C76" s="57">
        <v>25</v>
      </c>
      <c r="D76" s="57">
        <v>9</v>
      </c>
      <c r="E76" s="57">
        <v>2</v>
      </c>
      <c r="F76" s="57">
        <f>C76*D76*E76</f>
        <v>450</v>
      </c>
      <c r="G76" s="27"/>
      <c r="L76" s="13" t="s">
        <v>119</v>
      </c>
      <c r="M76" s="3">
        <v>13780</v>
      </c>
      <c r="N76" s="3">
        <v>2187.3000000000002</v>
      </c>
      <c r="O76" s="3"/>
      <c r="P76" s="3"/>
      <c r="Q76" s="3"/>
      <c r="R76" s="3"/>
      <c r="S76" s="80"/>
    </row>
    <row r="77" spans="1:19" x14ac:dyDescent="0.2">
      <c r="A77" s="13" t="s">
        <v>94</v>
      </c>
      <c r="B77" s="57"/>
      <c r="C77" s="57">
        <v>40</v>
      </c>
      <c r="D77" s="57">
        <v>4</v>
      </c>
      <c r="E77" s="57">
        <v>2</v>
      </c>
      <c r="F77" s="57">
        <f>C77*D77*E77</f>
        <v>320</v>
      </c>
      <c r="G77" s="27"/>
      <c r="L77" s="13" t="s">
        <v>120</v>
      </c>
      <c r="M77" s="3">
        <v>26969.52</v>
      </c>
      <c r="N77" s="3">
        <v>4280.8999999999996</v>
      </c>
      <c r="O77" s="3"/>
      <c r="P77" s="3"/>
      <c r="Q77" s="3"/>
      <c r="R77" s="3"/>
      <c r="S77" s="80"/>
    </row>
    <row r="78" spans="1:19" x14ac:dyDescent="0.2">
      <c r="A78" s="13" t="s">
        <v>74</v>
      </c>
      <c r="B78" s="57"/>
      <c r="C78" s="57">
        <v>250</v>
      </c>
      <c r="D78" s="57">
        <v>1</v>
      </c>
      <c r="E78" s="57">
        <v>4</v>
      </c>
      <c r="F78" s="57">
        <v>200</v>
      </c>
      <c r="G78" s="27" t="s">
        <v>75</v>
      </c>
      <c r="L78" s="13" t="s">
        <v>121</v>
      </c>
      <c r="M78" s="3">
        <v>2750</v>
      </c>
      <c r="N78" s="3">
        <v>436.5</v>
      </c>
      <c r="O78" s="3"/>
      <c r="P78" s="3"/>
      <c r="Q78" s="3"/>
      <c r="R78" s="3"/>
      <c r="S78" s="80"/>
    </row>
    <row r="79" spans="1:19" x14ac:dyDescent="0.2">
      <c r="A79" s="13" t="s">
        <v>76</v>
      </c>
      <c r="B79" s="57"/>
      <c r="C79" s="57">
        <v>150</v>
      </c>
      <c r="D79" s="57">
        <v>1</v>
      </c>
      <c r="E79" s="57">
        <v>4</v>
      </c>
      <c r="F79" s="57">
        <v>150</v>
      </c>
      <c r="G79" s="27" t="s">
        <v>77</v>
      </c>
      <c r="L79" s="13" t="s">
        <v>122</v>
      </c>
      <c r="M79" s="3">
        <v>8784</v>
      </c>
      <c r="N79" s="3">
        <v>1394.3</v>
      </c>
      <c r="O79" s="3"/>
      <c r="P79" s="3"/>
      <c r="Q79" s="3"/>
      <c r="R79" s="3"/>
      <c r="S79" s="80"/>
    </row>
    <row r="80" spans="1:19" x14ac:dyDescent="0.2">
      <c r="A80" s="30" t="s">
        <v>78</v>
      </c>
      <c r="B80" s="64"/>
      <c r="C80" s="64">
        <v>169</v>
      </c>
      <c r="D80" s="64">
        <v>13</v>
      </c>
      <c r="E80" s="64">
        <v>1</v>
      </c>
      <c r="F80" s="64">
        <f>C80*D80</f>
        <v>2197</v>
      </c>
      <c r="G80" s="31" t="s">
        <v>95</v>
      </c>
      <c r="L80" s="7"/>
      <c r="M80" s="69"/>
      <c r="N80" s="69"/>
      <c r="O80" s="103"/>
      <c r="P80" s="103"/>
      <c r="Q80" s="91"/>
      <c r="R80" s="99"/>
      <c r="S80" s="96"/>
    </row>
    <row r="81" spans="1:19" x14ac:dyDescent="0.2">
      <c r="A81" s="30" t="s">
        <v>20</v>
      </c>
      <c r="B81" s="64"/>
      <c r="C81" s="64"/>
      <c r="D81" s="64"/>
      <c r="E81" s="64"/>
      <c r="F81" s="64"/>
      <c r="G81" s="31"/>
      <c r="L81" s="11"/>
      <c r="M81" s="101"/>
      <c r="N81" s="89"/>
      <c r="O81" s="89"/>
      <c r="P81" s="89"/>
      <c r="Q81" s="86"/>
      <c r="R81" s="89"/>
      <c r="S81" s="104"/>
    </row>
    <row r="82" spans="1:19" x14ac:dyDescent="0.2">
      <c r="A82" s="38"/>
      <c r="B82" s="39"/>
      <c r="C82" s="39"/>
      <c r="D82" s="39"/>
      <c r="E82" s="39"/>
      <c r="F82" s="39"/>
      <c r="G82" s="40"/>
      <c r="L82" s="93"/>
      <c r="M82" s="89"/>
      <c r="N82" s="89"/>
      <c r="O82" s="92"/>
      <c r="P82" s="92"/>
      <c r="Q82" s="89"/>
      <c r="R82" s="87"/>
      <c r="S82" s="104"/>
    </row>
    <row r="83" spans="1:19" ht="15" thickBot="1" x14ac:dyDescent="0.25">
      <c r="A83" s="32" t="s">
        <v>6</v>
      </c>
      <c r="B83" s="65"/>
      <c r="C83" s="65"/>
      <c r="D83" s="65"/>
      <c r="E83" s="65"/>
      <c r="F83" s="65">
        <f>SUM(F54:F81)</f>
        <v>31231.333333333332</v>
      </c>
      <c r="G83" s="33" t="s">
        <v>82</v>
      </c>
      <c r="L83" s="9" t="s">
        <v>6</v>
      </c>
      <c r="M83" s="70"/>
      <c r="N83" s="102"/>
      <c r="O83" s="70"/>
      <c r="P83" s="70"/>
      <c r="Q83" s="70">
        <f>SUM(Q54:Q81)</f>
        <v>0</v>
      </c>
      <c r="R83" s="70">
        <f>SUM(R54:R81)</f>
        <v>0</v>
      </c>
      <c r="S83" s="95"/>
    </row>
    <row r="84" spans="1:19" ht="15" thickBot="1" x14ac:dyDescent="0.25"/>
    <row r="85" spans="1:19" ht="21" thickBot="1" x14ac:dyDescent="0.35">
      <c r="A85" s="18" t="s">
        <v>125</v>
      </c>
      <c r="B85" s="19"/>
      <c r="C85" s="19"/>
      <c r="D85" s="19"/>
      <c r="E85" s="19"/>
      <c r="F85" s="19"/>
      <c r="G85" s="20"/>
    </row>
    <row r="86" spans="1:19" ht="15" x14ac:dyDescent="0.25">
      <c r="A86" s="48" t="s">
        <v>1</v>
      </c>
      <c r="B86" s="66" t="s">
        <v>2</v>
      </c>
      <c r="C86" s="66" t="s">
        <v>3</v>
      </c>
      <c r="D86" s="66" t="s">
        <v>4</v>
      </c>
      <c r="E86" s="66" t="s">
        <v>5</v>
      </c>
      <c r="F86" s="66" t="s">
        <v>6</v>
      </c>
      <c r="G86" s="49" t="s">
        <v>22</v>
      </c>
      <c r="L86" s="41" t="s">
        <v>1</v>
      </c>
      <c r="M86" s="76" t="s">
        <v>2</v>
      </c>
      <c r="N86" s="76" t="s">
        <v>3</v>
      </c>
      <c r="O86" s="76" t="s">
        <v>4</v>
      </c>
      <c r="P86" s="76" t="s">
        <v>5</v>
      </c>
      <c r="Q86" s="76" t="s">
        <v>6</v>
      </c>
      <c r="R86" s="76" t="s">
        <v>127</v>
      </c>
      <c r="S86" s="79" t="s">
        <v>22</v>
      </c>
    </row>
    <row r="87" spans="1:19" x14ac:dyDescent="0.2">
      <c r="A87" s="30" t="s">
        <v>83</v>
      </c>
      <c r="B87" s="64"/>
      <c r="C87" s="64">
        <v>1600</v>
      </c>
      <c r="D87" s="64">
        <v>12</v>
      </c>
      <c r="E87" s="64">
        <v>1</v>
      </c>
      <c r="F87" s="64">
        <f>(1314*5)+(1424*4)+(1550*2)+1235</f>
        <v>16601</v>
      </c>
      <c r="G87" s="31"/>
      <c r="L87" s="13" t="s">
        <v>137</v>
      </c>
      <c r="M87" s="3">
        <v>161100</v>
      </c>
      <c r="N87" s="3">
        <v>150.52631578947367</v>
      </c>
      <c r="O87" s="3">
        <v>2</v>
      </c>
      <c r="P87" s="3">
        <v>5</v>
      </c>
      <c r="Q87" s="3">
        <f>M87*O87*P87</f>
        <v>1611000</v>
      </c>
      <c r="R87" s="3">
        <f>N87*O87*P87</f>
        <v>1505.2631578947367</v>
      </c>
      <c r="S87" s="80"/>
    </row>
    <row r="88" spans="1:19" x14ac:dyDescent="0.2">
      <c r="A88" s="30" t="s">
        <v>84</v>
      </c>
      <c r="B88" s="64">
        <v>3680000</v>
      </c>
      <c r="C88" s="64">
        <f t="shared" ref="C88:C93" si="8">B88/1061</f>
        <v>3468.4260131950991</v>
      </c>
      <c r="D88" s="64">
        <v>4</v>
      </c>
      <c r="E88" s="64">
        <v>4</v>
      </c>
      <c r="F88" s="64">
        <f>C88</f>
        <v>3468.4260131950991</v>
      </c>
      <c r="G88" s="31"/>
      <c r="L88" s="13" t="s">
        <v>138</v>
      </c>
      <c r="M88" s="3">
        <v>161100</v>
      </c>
      <c r="N88" s="3">
        <v>150.52631578947367</v>
      </c>
      <c r="O88" s="3">
        <v>2</v>
      </c>
      <c r="P88" s="3">
        <v>4</v>
      </c>
      <c r="Q88" s="3">
        <f>M88*O88*P88</f>
        <v>1288800</v>
      </c>
      <c r="R88" s="3">
        <f>N88*O88*P88</f>
        <v>1204.2105263157894</v>
      </c>
      <c r="S88" s="80"/>
    </row>
    <row r="89" spans="1:19" x14ac:dyDescent="0.2">
      <c r="A89" s="30" t="s">
        <v>85</v>
      </c>
      <c r="B89" s="64">
        <v>4480000</v>
      </c>
      <c r="C89" s="64">
        <f t="shared" si="8"/>
        <v>4222.431668237512</v>
      </c>
      <c r="D89" s="64">
        <v>4</v>
      </c>
      <c r="E89" s="64">
        <v>4</v>
      </c>
      <c r="F89" s="64">
        <f>C89</f>
        <v>4222.431668237512</v>
      </c>
      <c r="G89" s="31"/>
      <c r="L89" s="13" t="s">
        <v>139</v>
      </c>
      <c r="M89" s="3">
        <v>161100</v>
      </c>
      <c r="N89" s="3">
        <v>150.52631578947367</v>
      </c>
      <c r="O89" s="3">
        <v>1</v>
      </c>
      <c r="P89" s="3">
        <v>1</v>
      </c>
      <c r="Q89" s="3">
        <f>M89*O89*P89</f>
        <v>161100</v>
      </c>
      <c r="R89" s="3">
        <f>N89*O89*P89</f>
        <v>150.52631578947367</v>
      </c>
      <c r="S89" s="80"/>
    </row>
    <row r="90" spans="1:19" x14ac:dyDescent="0.2">
      <c r="A90" s="30" t="s">
        <v>86</v>
      </c>
      <c r="B90" s="64">
        <v>3000000</v>
      </c>
      <c r="C90" s="64">
        <f t="shared" si="8"/>
        <v>2827.5212064090479</v>
      </c>
      <c r="D90" s="64">
        <v>1</v>
      </c>
      <c r="E90" s="64">
        <v>4</v>
      </c>
      <c r="F90" s="64">
        <f>C90</f>
        <v>2827.5212064090479</v>
      </c>
      <c r="G90" s="31"/>
      <c r="L90" s="13" t="s">
        <v>140</v>
      </c>
      <c r="M90" s="3">
        <v>143100</v>
      </c>
      <c r="N90" s="3">
        <v>134</v>
      </c>
      <c r="O90" s="3">
        <v>4</v>
      </c>
      <c r="P90" s="3">
        <v>5</v>
      </c>
      <c r="Q90" s="3">
        <f>M90*O90*P90</f>
        <v>2862000</v>
      </c>
      <c r="R90" s="3">
        <f>N90*O90*P90</f>
        <v>2680</v>
      </c>
      <c r="S90" s="80"/>
    </row>
    <row r="91" spans="1:19" x14ac:dyDescent="0.2">
      <c r="A91" s="30" t="s">
        <v>88</v>
      </c>
      <c r="B91" s="64">
        <v>2400</v>
      </c>
      <c r="C91" s="64">
        <f t="shared" si="8"/>
        <v>2.2620169651272386</v>
      </c>
      <c r="D91" s="64">
        <v>12</v>
      </c>
      <c r="E91" s="64">
        <v>1</v>
      </c>
      <c r="F91" s="64">
        <v>30</v>
      </c>
      <c r="G91" s="31"/>
      <c r="L91" s="13" t="s">
        <v>27</v>
      </c>
      <c r="M91" s="3">
        <v>30000</v>
      </c>
      <c r="N91" s="3">
        <v>280</v>
      </c>
      <c r="O91" s="3">
        <v>1</v>
      </c>
      <c r="P91" s="3">
        <v>1</v>
      </c>
      <c r="Q91" s="3">
        <f>M91*O91*P91</f>
        <v>30000</v>
      </c>
      <c r="R91" s="3">
        <f>N91*O91*P91</f>
        <v>280</v>
      </c>
      <c r="S91" s="80"/>
    </row>
    <row r="92" spans="1:19" x14ac:dyDescent="0.2">
      <c r="A92" s="30" t="s">
        <v>90</v>
      </c>
      <c r="B92" s="64">
        <v>37500</v>
      </c>
      <c r="C92" s="64">
        <f t="shared" si="8"/>
        <v>35.344015080113103</v>
      </c>
      <c r="D92" s="64">
        <v>12</v>
      </c>
      <c r="E92" s="64">
        <v>1</v>
      </c>
      <c r="F92" s="64">
        <v>420</v>
      </c>
      <c r="G92" s="31"/>
      <c r="L92" s="13" t="s">
        <v>86</v>
      </c>
      <c r="M92" s="3">
        <v>600000</v>
      </c>
      <c r="N92" s="3">
        <v>580</v>
      </c>
      <c r="O92" s="3">
        <v>1</v>
      </c>
      <c r="P92" s="3">
        <v>5</v>
      </c>
      <c r="Q92" s="3">
        <f>M92*O92*P92</f>
        <v>3000000</v>
      </c>
      <c r="R92" s="3">
        <f>N92*O92*P92</f>
        <v>2900</v>
      </c>
      <c r="S92" s="80"/>
    </row>
    <row r="93" spans="1:19" x14ac:dyDescent="0.2">
      <c r="A93" s="30" t="s">
        <v>91</v>
      </c>
      <c r="B93" s="64">
        <v>9500</v>
      </c>
      <c r="C93" s="64">
        <f t="shared" si="8"/>
        <v>8.9538171536286519</v>
      </c>
      <c r="D93" s="64">
        <v>12</v>
      </c>
      <c r="E93" s="64">
        <v>1</v>
      </c>
      <c r="F93" s="64">
        <v>108</v>
      </c>
      <c r="G93" s="31"/>
      <c r="L93" s="13" t="s">
        <v>141</v>
      </c>
      <c r="M93" s="3">
        <v>3000000</v>
      </c>
      <c r="N93" s="3">
        <v>323.58999999999997</v>
      </c>
      <c r="O93" s="3">
        <v>1</v>
      </c>
      <c r="P93" s="3">
        <v>1</v>
      </c>
      <c r="Q93" s="3">
        <f>M93*O93*P93</f>
        <v>3000000</v>
      </c>
      <c r="R93" s="3">
        <f>N93*O93*P93</f>
        <v>323.58999999999997</v>
      </c>
      <c r="S93" s="80"/>
    </row>
    <row r="94" spans="1:19" x14ac:dyDescent="0.2">
      <c r="A94" s="30" t="s">
        <v>87</v>
      </c>
      <c r="B94" s="64"/>
      <c r="C94" s="64">
        <v>1000</v>
      </c>
      <c r="D94" s="64"/>
      <c r="E94" s="64"/>
      <c r="F94" s="64">
        <v>1000</v>
      </c>
      <c r="G94" s="31" t="s">
        <v>92</v>
      </c>
      <c r="L94" s="13" t="s">
        <v>88</v>
      </c>
      <c r="M94" s="3">
        <v>2400</v>
      </c>
      <c r="N94" s="3">
        <v>2.5</v>
      </c>
      <c r="O94" s="3">
        <v>12</v>
      </c>
      <c r="P94" s="3">
        <v>1</v>
      </c>
      <c r="Q94" s="3">
        <f>M94*O94*P94</f>
        <v>28800</v>
      </c>
      <c r="R94" s="3">
        <f>N94*O94*P94</f>
        <v>30</v>
      </c>
      <c r="S94" s="80"/>
    </row>
    <row r="95" spans="1:19" x14ac:dyDescent="0.2">
      <c r="A95" s="30" t="s">
        <v>89</v>
      </c>
      <c r="B95" s="64">
        <v>25000</v>
      </c>
      <c r="C95" s="64">
        <f>B95/1061</f>
        <v>23.562676720075402</v>
      </c>
      <c r="D95" s="64">
        <v>12</v>
      </c>
      <c r="E95" s="64">
        <v>4</v>
      </c>
      <c r="F95" s="64">
        <v>960</v>
      </c>
      <c r="G95" s="31"/>
      <c r="L95" s="13" t="s">
        <v>142</v>
      </c>
      <c r="M95" s="3">
        <v>37500</v>
      </c>
      <c r="N95" s="3">
        <v>35</v>
      </c>
      <c r="O95" s="3">
        <v>12</v>
      </c>
      <c r="P95" s="3">
        <v>1</v>
      </c>
      <c r="Q95" s="3">
        <f>M95*O95*P95</f>
        <v>450000</v>
      </c>
      <c r="R95" s="3">
        <f>N95*O95*P95</f>
        <v>420</v>
      </c>
      <c r="S95" s="80"/>
    </row>
    <row r="96" spans="1:19" x14ac:dyDescent="0.2">
      <c r="A96" s="13" t="s">
        <v>20</v>
      </c>
      <c r="B96" s="57"/>
      <c r="C96" s="57">
        <v>150</v>
      </c>
      <c r="D96" s="57">
        <v>12</v>
      </c>
      <c r="E96" s="57">
        <v>1</v>
      </c>
      <c r="F96" s="57">
        <f>C96*D96</f>
        <v>1800</v>
      </c>
      <c r="G96" s="27"/>
      <c r="L96" s="13" t="s">
        <v>143</v>
      </c>
      <c r="M96" s="3">
        <v>9500</v>
      </c>
      <c r="N96" s="3">
        <v>9</v>
      </c>
      <c r="O96" s="3">
        <v>12</v>
      </c>
      <c r="P96" s="3">
        <v>1</v>
      </c>
      <c r="Q96" s="3">
        <f>M96*O96*P96</f>
        <v>114000</v>
      </c>
      <c r="R96" s="3">
        <f>N96*O96*P96</f>
        <v>108</v>
      </c>
      <c r="S96" s="80"/>
    </row>
    <row r="97" spans="1:19" x14ac:dyDescent="0.2">
      <c r="A97" s="84"/>
      <c r="B97" s="98"/>
      <c r="C97" s="98"/>
      <c r="D97" s="98"/>
      <c r="E97" s="98"/>
      <c r="F97" s="98"/>
      <c r="G97" s="77"/>
      <c r="L97" s="13" t="s">
        <v>89</v>
      </c>
      <c r="M97" s="3">
        <v>520.83333333333337</v>
      </c>
      <c r="N97" s="3">
        <v>20</v>
      </c>
      <c r="O97" s="3">
        <v>12</v>
      </c>
      <c r="P97" s="3">
        <v>4</v>
      </c>
      <c r="Q97" s="3">
        <f>M97*O97*P97</f>
        <v>25000</v>
      </c>
      <c r="R97" s="3">
        <f>N97*O97*P97</f>
        <v>960</v>
      </c>
      <c r="S97" s="80"/>
    </row>
    <row r="98" spans="1:19" x14ac:dyDescent="0.2">
      <c r="A98" s="84"/>
      <c r="B98" s="98"/>
      <c r="C98" s="98"/>
      <c r="D98" s="98"/>
      <c r="E98" s="98"/>
      <c r="F98" s="98"/>
      <c r="G98" s="77"/>
      <c r="L98" s="13" t="s">
        <v>144</v>
      </c>
      <c r="M98" s="3">
        <v>0</v>
      </c>
      <c r="N98" s="3">
        <v>1000</v>
      </c>
      <c r="O98" s="3">
        <v>1</v>
      </c>
      <c r="P98" s="3">
        <v>1</v>
      </c>
      <c r="Q98" s="3">
        <f>M98*O98*P98</f>
        <v>0</v>
      </c>
      <c r="R98" s="3">
        <f>N98*O98*P98</f>
        <v>1000</v>
      </c>
      <c r="S98" s="80"/>
    </row>
    <row r="99" spans="1:19" x14ac:dyDescent="0.2">
      <c r="A99" s="36"/>
      <c r="B99" s="4"/>
      <c r="C99" s="4"/>
      <c r="D99" s="4"/>
      <c r="E99" s="4"/>
      <c r="F99" s="4"/>
      <c r="G99" s="37"/>
      <c r="L99" s="7"/>
      <c r="M99" s="69"/>
      <c r="N99" s="69"/>
      <c r="O99" s="68"/>
      <c r="P99" s="99"/>
      <c r="Q99" s="99"/>
      <c r="R99" s="69"/>
      <c r="S99" s="100"/>
    </row>
    <row r="100" spans="1:19" ht="15" thickBot="1" x14ac:dyDescent="0.25">
      <c r="A100" s="34" t="s">
        <v>6</v>
      </c>
      <c r="B100" s="67"/>
      <c r="C100" s="67"/>
      <c r="D100" s="67"/>
      <c r="E100" s="67"/>
      <c r="F100" s="67">
        <f>SUM(F87:F96)</f>
        <v>31437.378887841656</v>
      </c>
      <c r="G100" s="35"/>
      <c r="L100" s="9" t="s">
        <v>6</v>
      </c>
      <c r="M100" s="70"/>
      <c r="N100" s="70"/>
      <c r="O100" s="70"/>
      <c r="P100" s="70"/>
      <c r="Q100" s="70">
        <f>SUM(Q87:Q96)</f>
        <v>12545700</v>
      </c>
      <c r="R100" s="70">
        <f>SUM(R87:R98)</f>
        <v>11561.59</v>
      </c>
      <c r="S100" s="83"/>
    </row>
  </sheetData>
  <mergeCells count="9">
    <mergeCell ref="A49:G49"/>
    <mergeCell ref="A52:G52"/>
    <mergeCell ref="A85:G85"/>
    <mergeCell ref="A99:G99"/>
    <mergeCell ref="A82:G82"/>
    <mergeCell ref="A26:G26"/>
    <mergeCell ref="F30:F31"/>
    <mergeCell ref="A4:G4"/>
    <mergeCell ref="A21:G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u26697</cp:lastModifiedBy>
  <cp:lastPrinted>2018-04-10T07:16:58Z</cp:lastPrinted>
  <dcterms:created xsi:type="dcterms:W3CDTF">2018-04-10T05:04:12Z</dcterms:created>
  <dcterms:modified xsi:type="dcterms:W3CDTF">2018-05-09T09:53:44Z</dcterms:modified>
</cp:coreProperties>
</file>